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b1e5893c2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 Job economics" sheetId="1" r:id="Re47e81bd07ed4196"/>
    <x:sheet xmlns:r="http://schemas.openxmlformats.org/officeDocument/2006/relationships" name="2 Platform model" sheetId="2" r:id="Rc721aa1d12e849fb"/>
    <x:sheet xmlns:r="http://schemas.openxmlformats.org/officeDocument/2006/relationships" name="3 Capital model" sheetId="3" r:id="R411ea5c527ba4baf"/>
    <x:sheet xmlns:r="http://schemas.openxmlformats.org/officeDocument/2006/relationships" name="Sources" sheetId="4" r:id="R29e2a0ae99cf4a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000"/>
    <x:numFmt numFmtId="201" formatCode="&quot;$&quot;#,##0.00;(&quot;$&quot;#,##0.00);&quot;–&quot;"/>
    <x:numFmt numFmtId="202" formatCode="#,##0.0;(#,##0.0);&quot;–&quot;"/>
    <x:numFmt numFmtId="203" formatCode="0.0%;(0.0%);&quot;–&quot;"/>
    <x:numFmt numFmtId="204" formatCode="#,##0"/>
    <x:numFmt numFmtId="205" formatCode="mmm-yy"/>
    <x:numFmt numFmtId="206" formatCode="&quot;$&quot;#,##0;(&quot;$&quot;#,##0);&quot;–&quot;"/>
    <x:numFmt numFmtId="207" formatCode="0.0&quot;x&quot;"/>
    <x:numFmt numFmtId="208" formatCode="#,##0.00"/>
    <x:numFmt numFmtId="209" formatCode="0.00%"/>
    <x:numFmt numFmtId="210" formatCode="0.000000"/>
  </x:numFmts>
  <x:fonts count="10">
    <x:font>
      <x:sz val="11"/>
      <x:name val="Carlito"/>
    </x:font>
    <x:font>
      <x:sz val="10"/>
      <x:color rgb="FF211F19"/>
      <x:name val="Arial"/>
    </x:font>
    <x:font>
      <x:b/>
      <x:sz val="16"/>
      <x:color rgb="FF211F19"/>
      <x:name val="Arial"/>
    </x:font>
    <x:font>
      <x:sz val="10"/>
      <x:color rgb="FFA98222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i/>
      <x:sz val="10"/>
      <x:color rgb="FF6D675A"/>
      <x:name val="Arial"/>
    </x:font>
    <x:font>
      <x:sz val="10"/>
      <x:color rgb="FF000000"/>
      <x:name val="Arial"/>
    </x:font>
    <x:font>
      <x:b/>
      <x:sz val="10"/>
      <x:color rgb="FF211F19"/>
      <x:name val="Arial"/>
    </x:font>
    <x:font>
      <x:sz val="10"/>
      <x:color rgb="FF008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11F19"/>
      </x:patternFill>
    </x:fill>
    <x:fill>
      <x:patternFill patternType="solid">
        <x:fgColor rgb="FFFFF3CE"/>
      </x:patternFill>
    </x:fill>
  </x:fills>
  <x:borders count="2">
    <x:border/>
    <x:border>
      <x:bottom style="thin">
        <x:color rgb="FFA98222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201" fontId="7" fillId="0" borderId="0" xfId="0" applyNumberFormat="1" applyFont="1" applyFill="1" applyBorder="1"/>
    <x:xf numFmtId="201" fontId="8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202" fontId="5" fillId="3" borderId="0" xfId="0" applyNumberFormat="1" applyFont="1" applyFill="1" applyBorder="1"/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203" fontId="9" fillId="0" borderId="0" xfId="0" applyNumberFormat="1" applyFont="1" applyFill="1" applyBorder="1"/>
    <x:xf numFmtId="201" fontId="9" fillId="0" borderId="0" xfId="0" applyNumberFormat="1" applyFont="1" applyFill="1" applyBorder="1"/>
    <x:xf numFmtId="203" fontId="5" fillId="3" borderId="0" xfId="0" applyNumberFormat="1" applyFont="1" applyFill="1" applyBorder="1"/>
    <x:xf numFmtId="201" fontId="5" fillId="3" borderId="0" xfId="0" applyNumberFormat="1" applyFont="1" applyFill="1" applyBorder="1"/>
    <x:xf numFmtId="204" fontId="7" fillId="0" borderId="0" xfId="0" applyNumberFormat="1" applyFont="1" applyFill="1" applyBorder="1"/>
    <x:xf numFmtId="205" fontId="1" fillId="0" borderId="0" xfId="0" applyNumberFormat="1" applyFont="1" applyFill="1" applyBorder="1"/>
    <x:xf numFmtId="205" fontId="1" fillId="2" borderId="0" xfId="0" applyNumberFormat="1" applyFont="1" applyFill="1" applyBorder="1"/>
    <x:xf numFmtId="205" fontId="4" fillId="2" borderId="0" xfId="0" applyNumberFormat="1" applyFont="1" applyFill="1" applyBorder="1"/>
    <x:xf numFmtId="206" fontId="5" fillId="3" borderId="0" xfId="0" applyNumberFormat="1" applyFont="1" applyFill="1" applyBorder="1"/>
    <x:xf numFmtId="206" fontId="7" fillId="0" borderId="0" xfId="0" applyNumberFormat="1" applyFont="1" applyFill="1" applyBorder="1"/>
    <x:xf numFmtId="206" fontId="9" fillId="0" borderId="0" xfId="0" applyNumberFormat="1" applyFont="1" applyFill="1" applyBorder="1"/>
    <x:xf numFmtId="202" fontId="7" fillId="0" borderId="0" xfId="0" applyNumberFormat="1" applyFont="1" applyFill="1" applyBorder="1"/>
    <x:xf numFmtId="206" fontId="8" fillId="0" borderId="0" xfId="0" applyNumberFormat="1" applyFont="1" applyFill="1" applyBorder="1"/>
    <x:xf numFmtId="206" fontId="1" fillId="0" borderId="0" xfId="0" applyNumberFormat="1" applyFont="1" applyFill="1" applyBorder="1"/>
    <x:xf numFmtId="206" fontId="4" fillId="2" borderId="0" xfId="0" applyNumberFormat="1" applyFont="1" applyFill="1" applyBorder="1"/>
    <x:xf numFmtId="207" fontId="5" fillId="3" borderId="0" xfId="0" applyNumberFormat="1" applyFont="1" applyFill="1" applyBorder="1"/>
    <x:xf numFmtId="201" fontId="8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0" fontId="4" fillId="2" borderId="0" xfId="0" applyNumberFormat="1" applyFont="1" applyFill="1" applyBorder="1" applyAlignment="1">
      <x:alignment horizontal="right"/>
    </x:xf>
    <x:xf numFmtId="202" fontId="5" fillId="3" borderId="0" xfId="0" applyNumberFormat="1" applyFont="1" applyFill="1" applyBorder="1" applyAlignment="1">
      <x:alignment horizontal="right"/>
    </x:xf>
    <x:xf numFmtId="200" fontId="9" fillId="0" borderId="0" xfId="0" applyNumberFormat="1" applyFont="1" applyFill="1" applyBorder="1" applyAlignment="1">
      <x:alignment horizontal="right"/>
    </x:xf>
    <x:xf numFmtId="203" fontId="9" fillId="0" borderId="0" xfId="0" applyNumberFormat="1" applyFont="1" applyFill="1" applyBorder="1" applyAlignment="1">
      <x:alignment horizontal="right"/>
    </x:xf>
    <x:xf numFmtId="201" fontId="9" fillId="0" borderId="0" xfId="0" applyNumberFormat="1" applyFont="1" applyFill="1" applyBorder="1" applyAlignment="1">
      <x:alignment horizontal="right"/>
    </x:xf>
    <x:xf numFmtId="203" fontId="5" fillId="3" borderId="0" xfId="0" applyNumberFormat="1" applyFont="1" applyFill="1" applyBorder="1" applyAlignment="1">
      <x:alignment horizontal="right"/>
    </x:xf>
    <x:xf numFmtId="201" fontId="5" fillId="3" borderId="0" xfId="0" applyNumberFormat="1" applyFont="1" applyFill="1" applyBorder="1" applyAlignment="1">
      <x:alignment horizontal="right"/>
    </x:xf>
    <x:xf numFmtId="201" fontId="7" fillId="0" borderId="0" xfId="0" applyNumberFormat="1" applyFont="1" applyFill="1" applyBorder="1" applyAlignment="1">
      <x:alignment horizontal="right"/>
    </x:xf>
    <x:xf numFmtId="204" fontId="7" fillId="0" borderId="0" xfId="0" applyNumberFormat="1" applyFont="1" applyFill="1" applyBorder="1" applyAlignment="1">
      <x:alignment horizontal="right"/>
    </x:xf>
    <x:xf numFmtId="206" fontId="8" fillId="0" borderId="0" xfId="0" applyNumberFormat="1" applyFont="1" applyFill="1" applyBorder="1" applyAlignment="1">
      <x:alignment horizontal="right"/>
    </x:xf>
    <x:xf numFmtId="206" fontId="5" fillId="3" borderId="0" xfId="0" applyNumberFormat="1" applyFont="1" applyFill="1" applyBorder="1" applyAlignment="1">
      <x:alignment horizontal="right"/>
    </x:xf>
    <x:xf numFmtId="206" fontId="9" fillId="0" borderId="0" xfId="0" applyNumberFormat="1" applyFont="1" applyFill="1" applyBorder="1" applyAlignment="1">
      <x:alignment horizontal="right"/>
    </x:xf>
    <x:xf numFmtId="206" fontId="7" fillId="0" borderId="0" xfId="0" applyNumberFormat="1" applyFont="1" applyFill="1" applyBorder="1" applyAlignment="1">
      <x:alignment horizontal="right"/>
    </x:xf>
    <x:xf numFmtId="202" fontId="7" fillId="0" borderId="0" xfId="0" applyNumberFormat="1" applyFont="1" applyFill="1" applyBorder="1" applyAlignment="1">
      <x:alignment horizontal="right"/>
    </x:xf>
    <x:xf numFmtId="206" fontId="1" fillId="0" borderId="0" xfId="0" applyNumberFormat="1" applyFont="1" applyFill="1" applyBorder="1" applyAlignment="1">
      <x:alignment horizontal="right"/>
    </x:xf>
    <x:xf numFmtId="206" fontId="4" fillId="2" borderId="0" xfId="0" applyNumberFormat="1" applyFont="1" applyFill="1" applyBorder="1" applyAlignment="1">
      <x:alignment horizontal="right"/>
    </x:xf>
    <x:xf numFmtId="207" fontId="5" fillId="3" borderId="0" xfId="0" applyNumberFormat="1" applyFont="1" applyFill="1" applyBorder="1" applyAlignment="1">
      <x:alignment horizontal="right"/>
    </x:xf>
    <x:xf numFmtId="208" fontId="5" fillId="0" borderId="0" xfId="0" applyNumberFormat="1" applyFont="1" applyFill="1" applyBorder="1"/>
    <x:xf numFmtId="204" fontId="5" fillId="0" borderId="0" xfId="0" applyNumberFormat="1" applyFont="1" applyFill="1" applyBorder="1"/>
    <x:xf numFmtId="209" fontId="5" fillId="0" borderId="0" xfId="0" applyNumberFormat="1" applyFont="1" applyFill="1" applyBorder="1"/>
    <x:xf numFmtId="21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52ee1f0a94b91" /><Relationship Type="http://schemas.openxmlformats.org/officeDocument/2006/relationships/theme" Target="/xl/theme/theme1.xml" Id="R58fde8a9d8bd423e" /><Relationship Type="http://schemas.openxmlformats.org/officeDocument/2006/relationships/sharedStrings" Target="/xl/sharedStrings.xml" Id="R1f8273a3e8914702" /><Relationship Type="http://schemas.openxmlformats.org/officeDocument/2006/relationships/worksheet" Target="/xl/worksheets/sheet1.xml" Id="Re47e81bd07ed4196" /><Relationship Type="http://schemas.openxmlformats.org/officeDocument/2006/relationships/worksheet" Target="/xl/worksheets/sheet2.xml" Id="Rc721aa1d12e849fb" /><Relationship Type="http://schemas.openxmlformats.org/officeDocument/2006/relationships/worksheet" Target="/xl/worksheets/sheet3.xml" Id="R411ea5c527ba4baf" /><Relationship Type="http://schemas.openxmlformats.org/officeDocument/2006/relationships/worksheet" Target="/xl/worksheets/sheet4.xml" Id="R29e2a0ae99cf4a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98222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39" hidden="0" customWidth="1"/>
    <x:col min="4" max="4" width="3" hidden="0" customWidth="1"/>
    <x:col min="5" max="5" width="14" hidden="0" customWidth="1"/>
    <x:col min="6" max="6" width="14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1" customHeight="1">
      <x:c r="A2" s="1"/>
      <x:c r="B2" s="1"/>
      <x:c r="C2" s="2" t="str">
        <x:v>1  Job economics</x:v>
      </x:c>
      <x:c r="D2" s="1"/>
      <x:c r="E2" s="1"/>
      <x:c r="F2" s="1"/>
      <x:c r="G2" s="1"/>
      <x:c r="H2" s="1"/>
      <x:c r="I2" s="1"/>
      <x:c r="J2" s="1"/>
    </x:row>
    <x:row r="3" ht="21" customHeight="1">
      <x:c r="A3" s="1"/>
      <x:c r="B3" s="1"/>
      <x:c r="C3" s="3" t="str">
        <x:v>Added 15 Sep 2026 · R1</x:v>
      </x:c>
      <x:c r="D3" s="1"/>
      <x:c r="E3" s="1"/>
      <x:c r="F3" s="1"/>
      <x:c r="G3" s="1"/>
      <x:c r="H3" s="1"/>
      <x:c r="I3" s="1"/>
      <x:c r="J3" s="1"/>
    </x:row>
    <x:row r="4" ht="21" customHeight="1">
      <x:c r="A4" s="1"/>
      <x:c r="B4" s="1"/>
      <x:c r="C4" s="4"/>
      <x:c r="D4" s="4"/>
      <x:c r="E4" s="4"/>
      <x:c r="F4" s="4"/>
      <x:c r="G4" s="4"/>
      <x:c r="H4" s="4"/>
      <x:c r="I4" s="4"/>
      <x:c r="J4" s="4"/>
    </x:row>
    <x:row r="5" ht="21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1" customHeight="1">
      <x:c r="A6" s="1"/>
      <x:c r="B6" s="1"/>
      <x:c r="C6" s="1" t="str">
        <x:v>Benchmark application gross (USD)</x:v>
      </x:c>
      <x:c r="D6" s="1"/>
      <x:c r="E6" s="35" t="n">
        <x:f>E16*E17*E18</x:f>
        <x:v>6.1776345366791325</x:v>
      </x:c>
      <x:c r="F6" s="1"/>
      <x:c r="G6" s="10" t="str">
        <x:v>Benchmark gross is not a Canopy quote or earned revenue.</x:v>
      </x:c>
      <x:c r="H6" s="1"/>
      <x:c r="I6" s="1"/>
      <x:c r="J6" s="1"/>
    </x:row>
    <x:row r="7" ht="21" customHeight="1">
      <x:c r="A7" s="1"/>
      <x:c r="B7" s="1"/>
      <x:c r="C7" s="1" t="str">
        <x:v>Domestic card fee benchmark (USD)</x:v>
      </x:c>
      <x:c r="D7" s="1"/>
      <x:c r="E7" s="35" t="n">
        <x:f>IF(E6&gt;0,E6*E19+E20,0)</x:f>
        <x:v>0.47915140156369485</x:v>
      </x:c>
      <x:c r="F7" s="1"/>
      <x:c r="G7" s="1"/>
      <x:c r="H7" s="1"/>
      <x:c r="I7" s="1"/>
      <x:c r="J7" s="1"/>
    </x:row>
    <x:row r="8" ht="21" customHeight="1">
      <x:c r="A8" s="1"/>
      <x:c r="B8" s="1"/>
      <x:c r="C8" s="1" t="str">
        <x:v>Canopy job fee (USD)</x:v>
      </x:c>
      <x:c r="D8" s="1"/>
      <x:c r="E8" s="35" t="str">
        <x:f>IF(ISNUMBER(E22),E6*E22,"n.a.")</x:f>
        <x:v>n.a.</x:v>
      </x:c>
      <x:c r="F8" s="1"/>
      <x:c r="G8" s="10" t="str">
        <x:v>Net outputs wait for signed fees and measured costs.</x:v>
      </x:c>
      <x:c r="H8" s="1"/>
      <x:c r="I8" s="1"/>
      <x:c r="J8" s="1"/>
    </x:row>
    <x:row r="9" ht="21" customHeight="1">
      <x:c r="A9" s="1"/>
      <x:c r="B9" s="1"/>
      <x:c r="C9" s="1" t="str">
        <x:v>Canopy contribution / job (USD)</x:v>
      </x:c>
      <x:c r="D9" s="1"/>
      <x:c r="E9" s="35" t="str">
        <x:f>IF(COUNT(E8,E7,E24:E27)=6,E8-E7-SUM(E24:E27),"n.a.")</x:f>
        <x:v>n.a.</x:v>
      </x:c>
      <x:c r="F9" s="1"/>
      <x:c r="G9" s="1"/>
      <x:c r="H9" s="1"/>
      <x:c r="I9" s="1"/>
      <x:c r="J9" s="1"/>
    </x:row>
    <x:row r="10" ht="21" customHeight="1">
      <x:c r="A10" s="1"/>
      <x:c r="B10" s="1"/>
      <x:c r="C10" s="1" t="str">
        <x:v>Operator contribution / job (USD)</x:v>
      </x:c>
      <x:c r="D10" s="1"/>
      <x:c r="E10" s="35" t="str">
        <x:f>IF(COUNT(E8,E29:E32)=5,E6-E8-SUM(E29:E32),"n.a.")</x:f>
        <x:v>n.a.</x:v>
      </x:c>
      <x:c r="F10" s="1"/>
      <x:c r="G10" s="10" t="str">
        <x:v>Materials and tax excluded consistently on both sides.</x:v>
      </x:c>
      <x:c r="H10" s="1"/>
      <x:c r="I10" s="1"/>
      <x:c r="J10" s="1"/>
    </x:row>
    <x:row r="11" ht="21" customHeight="1">
      <x:c r="A11" s="1"/>
      <x:c r="B11" s="1"/>
      <x:c r="C11" s="1"/>
      <x:c r="D11" s="1"/>
      <x:c r="E11" s="36"/>
      <x:c r="F11" s="1"/>
      <x:c r="G11" s="1"/>
      <x:c r="H11" s="1"/>
      <x:c r="I11" s="1"/>
      <x:c r="J11" s="1"/>
    </x:row>
    <x:row r="12" ht="21" customHeight="1">
      <x:c r="A12" s="1"/>
      <x:c r="B12" s="1"/>
      <x:c r="C12" s="1"/>
      <x:c r="D12" s="1"/>
      <x:c r="E12" s="36"/>
      <x:c r="F12" s="1"/>
      <x:c r="G12" s="1"/>
      <x:c r="H12" s="1"/>
      <x:c r="I12" s="1"/>
      <x:c r="J12" s="1"/>
    </x:row>
    <x:row r="13" ht="21" customHeight="1">
      <x:c r="A13" s="1"/>
      <x:c r="B13" s="1"/>
      <x:c r="C13" s="1"/>
      <x:c r="D13" s="1"/>
      <x:c r="E13" s="36"/>
      <x:c r="F13" s="1"/>
      <x:c r="G13" s="1"/>
      <x:c r="H13" s="1"/>
      <x:c r="I13" s="1"/>
      <x:c r="J13" s="1"/>
    </x:row>
    <x:row r="14" ht="24" customHeight="1">
      <x:c r="A14" s="1"/>
      <x:c r="B14" s="1"/>
      <x:c r="C14" s="6" t="str">
        <x:v>Reference and job inputs</x:v>
      </x:c>
      <x:c r="D14" s="6"/>
      <x:c r="E14" s="37"/>
      <x:c r="F14" s="6"/>
      <x:c r="G14" s="6"/>
      <x:c r="H14" s="6"/>
      <x:c r="I14" s="6"/>
      <x:c r="J14" s="6"/>
    </x:row>
    <x:row r="15" ht="21" customHeight="1">
      <x:c r="A15" s="1"/>
      <x:c r="B15" s="1"/>
      <x:c r="C15" s="1"/>
      <x:c r="D15" s="1"/>
      <x:c r="E15" s="36"/>
      <x:c r="F15" s="1"/>
      <x:c r="G15" s="1"/>
      <x:c r="H15" s="1"/>
      <x:c r="I15" s="1"/>
      <x:c r="J15" s="1"/>
    </x:row>
    <x:row r="16" ht="21" customHeight="1">
      <x:c r="A16" s="1"/>
      <x:c r="B16" s="1"/>
      <x:c r="C16" s="1" t="str">
        <x:v>Reference parcel area (ha)</x:v>
      </x:c>
      <x:c r="D16" s="1"/>
      <x:c r="E16" s="38" t="n">
        <x:v>0.2</x:v>
      </x:c>
      <x:c r="F16" s="1"/>
      <x:c r="G16" s="10" t="str">
        <x:v>0.2ha is the proposal’s minimum-size example, not a completed job.</x:v>
      </x:c>
      <x:c r="H16" s="1"/>
      <x:c r="I16" s="1"/>
      <x:c r="J16" s="1"/>
    </x:row>
    <x:row r="17" ht="21" customHeight="1">
      <x:c r="A17" s="1"/>
      <x:c r="B17" s="1"/>
      <x:c r="C17" s="1" t="str">
        <x:v>Acres per hectare</x:v>
      </x:c>
      <x:c r="D17" s="1"/>
      <x:c r="E17" s="39" t="n">
        <x:f>'Sources'!E12</x:f>
        <x:v>2.471053814671653</x:v>
      </x:c>
      <x:c r="F17" s="1"/>
      <x:c r="G17" s="1"/>
      <x:c r="H17" s="1"/>
      <x:c r="I17" s="1"/>
      <x:c r="J17" s="1"/>
    </x:row>
    <x:row r="18" ht="21" customHeight="1">
      <x:c r="A18" s="1"/>
      <x:c r="B18" s="1"/>
      <x:c r="C18" s="1" t="str">
        <x:v>Published application price (USD/acre)</x:v>
      </x:c>
      <x:c r="D18" s="1"/>
      <x:c r="E18" s="39" t="n">
        <x:f>'Sources'!E6</x:f>
        <x:v>12.5</x:v>
      </x:c>
      <x:c r="F18" s="1"/>
      <x:c r="G18" s="1"/>
      <x:c r="H18" s="1"/>
      <x:c r="I18" s="1"/>
      <x:c r="J18" s="1"/>
    </x:row>
    <x:row r="19" ht="21" customHeight="1">
      <x:c r="A19" s="1"/>
      <x:c r="B19" s="1"/>
      <x:c r="C19" s="1" t="str">
        <x:v>US domestic-card fee (%)</x:v>
      </x:c>
      <x:c r="D19" s="1"/>
      <x:c r="E19" s="40" t="n">
        <x:f>'Sources'!E14</x:f>
        <x:v>0.029</x:v>
      </x:c>
      <x:c r="F19" s="1"/>
      <x:c r="G19" s="1"/>
      <x:c r="H19" s="1"/>
      <x:c r="I19" s="1"/>
      <x:c r="J19" s="1"/>
    </x:row>
    <x:row r="20" ht="21" customHeight="1">
      <x:c r="A20" s="1"/>
      <x:c r="B20" s="1"/>
      <x:c r="C20" s="1" t="str">
        <x:v>US domestic-card fixed fee (USD)</x:v>
      </x:c>
      <x:c r="D20" s="1"/>
      <x:c r="E20" s="41" t="n">
        <x:f>'Sources'!E15</x:f>
        <x:v>0.3</x:v>
      </x:c>
      <x:c r="F20" s="1"/>
      <x:c r="G20" s="1"/>
      <x:c r="H20" s="1"/>
      <x:c r="I20" s="1"/>
      <x:c r="J20" s="1"/>
    </x:row>
    <x:row r="21" ht="21" customHeight="1">
      <x:c r="A21" s="1"/>
      <x:c r="B21" s="1"/>
      <x:c r="C21" s="1"/>
      <x:c r="D21" s="1"/>
      <x:c r="E21" s="36"/>
      <x:c r="F21" s="1"/>
      <x:c r="G21" s="1"/>
      <x:c r="H21" s="1"/>
      <x:c r="I21" s="1"/>
      <x:c r="J21" s="1"/>
    </x:row>
    <x:row r="22" ht="21" customHeight="1">
      <x:c r="A22" s="1"/>
      <x:c r="B22" s="1"/>
      <x:c r="C22" s="1" t="str">
        <x:v>Agreed Canopy take rate (%)</x:v>
      </x:c>
      <x:c r="D22" s="1"/>
      <x:c r="E22" s="42"/>
      <x:c r="F22" s="1"/>
      <x:c r="G22" s="10" t="str">
        <x:v>Required: agreed fee and contract date. No default take rate.</x:v>
      </x:c>
      <x:c r="H22" s="1"/>
      <x:c r="I22" s="1"/>
      <x:c r="J22" s="1"/>
    </x:row>
    <x:row r="23" ht="21" customHeight="1">
      <x:c r="A23" s="1"/>
      <x:c r="B23" s="1"/>
      <x:c r="C23" s="1"/>
      <x:c r="D23" s="1"/>
      <x:c r="E23" s="36"/>
      <x:c r="F23" s="1"/>
      <x:c r="G23" s="1"/>
      <x:c r="H23" s="1"/>
      <x:c r="I23" s="1"/>
      <x:c r="J23" s="1"/>
    </x:row>
    <x:row r="24" ht="21" customHeight="1">
      <x:c r="A24" s="1"/>
      <x:c r="B24" s="1"/>
      <x:c r="C24" s="1" t="str">
        <x:v>Allocated payout / Connect cost (USD)</x:v>
      </x:c>
      <x:c r="D24" s="1"/>
      <x:c r="E24" s="43"/>
      <x:c r="F24" s="1"/>
      <x:c r="G24" s="10" t="str">
        <x:v>Allocate actual active-account, routing and payout costs.</x:v>
      </x:c>
      <x:c r="H24" s="1"/>
      <x:c r="I24" s="1"/>
      <x:c r="J24" s="1"/>
    </x:row>
    <x:row r="25" ht="21" customHeight="1">
      <x:c r="A25" s="1"/>
      <x:c r="B25" s="1"/>
      <x:c r="C25" s="1" t="str">
        <x:v>Canopy support / job (USD)</x:v>
      </x:c>
      <x:c r="D25" s="1"/>
      <x:c r="E25" s="43"/>
      <x:c r="F25" s="1"/>
      <x:c r="G25" s="1"/>
      <x:c r="H25" s="1"/>
      <x:c r="I25" s="1"/>
      <x:c r="J25" s="1"/>
    </x:row>
    <x:row r="26" ht="21" customHeight="1">
      <x:c r="A26" s="1"/>
      <x:c r="B26" s="1"/>
      <x:c r="C26" s="1" t="str">
        <x:v>Canopy data / job (USD)</x:v>
      </x:c>
      <x:c r="D26" s="1"/>
      <x:c r="E26" s="43"/>
      <x:c r="F26" s="1"/>
      <x:c r="G26" s="1"/>
      <x:c r="H26" s="1"/>
      <x:c r="I26" s="1"/>
      <x:c r="J26" s="1"/>
    </x:row>
    <x:row r="27" ht="21" customHeight="1">
      <x:c r="A27" s="1"/>
      <x:c r="B27" s="1"/>
      <x:c r="C27" s="1" t="str">
        <x:v>Canopy rework / claims / other (USD)</x:v>
      </x:c>
      <x:c r="D27" s="1"/>
      <x:c r="E27" s="43"/>
      <x:c r="F27" s="1"/>
      <x:c r="G27" s="1"/>
      <x:c r="H27" s="1"/>
      <x:c r="I27" s="1"/>
      <x:c r="J27" s="1"/>
    </x:row>
    <x:row r="28" ht="21" customHeight="1">
      <x:c r="A28" s="1"/>
      <x:c r="B28" s="1"/>
      <x:c r="C28" s="1"/>
      <x:c r="D28" s="1"/>
      <x:c r="E28" s="36"/>
      <x:c r="F28" s="1"/>
      <x:c r="G28" s="1"/>
      <x:c r="H28" s="1"/>
      <x:c r="I28" s="1"/>
      <x:c r="J28" s="1"/>
    </x:row>
    <x:row r="29" ht="21" customHeight="1">
      <x:c r="A29" s="1"/>
      <x:c r="B29" s="1"/>
      <x:c r="C29" s="1" t="str">
        <x:v>Operator loaded labor / job (USD)</x:v>
      </x:c>
      <x:c r="D29" s="1"/>
      <x:c r="E29" s="43"/>
      <x:c r="F29" s="1"/>
      <x:c r="G29" s="10" t="str">
        <x:v>Use loaded labor and paid travel/setup/cleaning time.</x:v>
      </x:c>
      <x:c r="H29" s="1"/>
      <x:c r="I29" s="1"/>
      <x:c r="J29" s="1"/>
    </x:row>
    <x:row r="30" ht="21" customHeight="1">
      <x:c r="A30" s="1"/>
      <x:c r="B30" s="1"/>
      <x:c r="C30" s="1" t="str">
        <x:v>Operator travel / job (USD)</x:v>
      </x:c>
      <x:c r="D30" s="1"/>
      <x:c r="E30" s="43"/>
      <x:c r="F30" s="1"/>
      <x:c r="G30" s="1"/>
      <x:c r="H30" s="1"/>
      <x:c r="I30" s="1"/>
      <x:c r="J30" s="1"/>
    </x:row>
    <x:row r="31" ht="21" customHeight="1">
      <x:c r="A31" s="1"/>
      <x:c r="B31" s="1"/>
      <x:c r="C31" s="1" t="str">
        <x:v>Operator equipment / energy (USD)</x:v>
      </x:c>
      <x:c r="D31" s="1"/>
      <x:c r="E31" s="43"/>
      <x:c r="F31" s="1"/>
      <x:c r="G31" s="1"/>
      <x:c r="H31" s="1"/>
      <x:c r="I31" s="1"/>
      <x:c r="J31" s="1"/>
    </x:row>
    <x:row r="32" ht="21" customHeight="1">
      <x:c r="A32" s="1"/>
      <x:c r="B32" s="1"/>
      <x:c r="C32" s="1" t="str">
        <x:v>Operator other job costs (USD)</x:v>
      </x:c>
      <x:c r="D32" s="1"/>
      <x:c r="E32" s="43"/>
      <x:c r="F32" s="1"/>
      <x:c r="G32" s="1"/>
      <x:c r="H32" s="1"/>
      <x:c r="I32" s="1"/>
      <x:c r="J32" s="1"/>
    </x:row>
    <x:row r="33" ht="21" customHeight="1">
      <x:c r="A33" s="1"/>
      <x:c r="B33" s="1"/>
      <x:c r="C33" s="1"/>
      <x:c r="D33" s="1"/>
      <x:c r="E33" s="36"/>
      <x:c r="F33" s="1"/>
      <x:c r="G33" s="1"/>
      <x:c r="H33" s="1"/>
      <x:c r="I33" s="1"/>
      <x:c r="J33" s="1"/>
    </x:row>
    <x:row r="34" ht="21" customHeight="1">
      <x:c r="A34" s="1"/>
      <x:c r="B34" s="1"/>
      <x:c r="C34" s="1"/>
      <x:c r="D34" s="1"/>
      <x:c r="E34" s="36"/>
      <x:c r="F34" s="1"/>
      <x:c r="G34" s="1"/>
      <x:c r="H34" s="1"/>
      <x:c r="I34" s="1"/>
      <x:c r="J34" s="1"/>
    </x:row>
    <x:row r="35" ht="24" customHeight="1">
      <x:c r="A35" s="1"/>
      <x:c r="B35" s="1"/>
      <x:c r="C35" s="6" t="str">
        <x:v>Transparent benchmark calculations</x:v>
      </x:c>
      <x:c r="D35" s="6"/>
      <x:c r="E35" s="37"/>
      <x:c r="F35" s="6"/>
      <x:c r="G35" s="6"/>
      <x:c r="H35" s="6"/>
      <x:c r="I35" s="6"/>
      <x:c r="J35" s="6"/>
    </x:row>
    <x:row r="36" ht="21" customHeight="1">
      <x:c r="A36" s="1"/>
      <x:c r="B36" s="1"/>
      <x:c r="C36" s="1"/>
      <x:c r="D36" s="1"/>
      <x:c r="E36" s="36"/>
      <x:c r="F36" s="1"/>
      <x:c r="G36" s="1"/>
      <x:c r="H36" s="1"/>
      <x:c r="I36" s="1"/>
      <x:c r="J36" s="1"/>
    </x:row>
    <x:row r="37" ht="21" customHeight="1">
      <x:c r="A37" s="1"/>
      <x:c r="B37" s="1"/>
      <x:c r="C37" s="1" t="str">
        <x:v>Per-hectare service value (USD)</x:v>
      </x:c>
      <x:c r="D37" s="1"/>
      <x:c r="E37" s="44" t="n">
        <x:f>E17*E18</x:f>
        <x:v>30.888172683395666</x:v>
      </x:c>
      <x:c r="F37" s="1"/>
      <x:c r="G37" s="10" t="str">
        <x:v>Iowa normalization; no travel/minimum-charge promise.</x:v>
      </x:c>
      <x:c r="H37" s="1"/>
      <x:c r="I37" s="1"/>
      <x:c r="J37" s="1"/>
    </x:row>
    <x:row r="38" ht="21" customHeight="1">
      <x:c r="A38" s="1"/>
      <x:c r="B38" s="1"/>
      <x:c r="C38" s="1" t="str">
        <x:v>Revenue scale reference (USD/year)</x:v>
      </x:c>
      <x:c r="D38" s="1"/>
      <x:c r="E38" s="41" t="n">
        <x:f>'Sources'!E25</x:f>
        <x:v>1000000</x:v>
      </x:c>
      <x:c r="F38" s="1"/>
      <x:c r="G38" s="1"/>
      <x:c r="H38" s="1"/>
      <x:c r="I38" s="1"/>
      <x:c r="J38" s="1"/>
    </x:row>
    <x:row r="39" ht="21" customHeight="1">
      <x:c r="A39" s="1"/>
      <x:c r="B39" s="1"/>
      <x:c r="C39" s="1" t="str">
        <x:v>Annual competitor seat price (USD)</x:v>
      </x:c>
      <x:c r="D39" s="1"/>
      <x:c r="E39" s="41" t="n">
        <x:f>'Sources'!E13</x:f>
        <x:v>650</x:v>
      </x:c>
      <x:c r="F39" s="1"/>
      <x:c r="G39" s="1"/>
      <x:c r="H39" s="1"/>
      <x:c r="I39" s="1"/>
      <x:c r="J39" s="1"/>
    </x:row>
    <x:row r="40" ht="21" customHeight="1">
      <x:c r="A40" s="1"/>
      <x:c r="B40" s="1"/>
      <x:c r="C40" s="1" t="str">
        <x:v>Seats needed at that benchmark</x:v>
      </x:c>
      <x:c r="D40" s="1"/>
      <x:c r="E40" s="45" t="n">
        <x:f>ROUNDUP(E38/E39,0)</x:f>
        <x:v>1539</x:v>
      </x:c>
      <x:c r="F40" s="1"/>
      <x:c r="G40" s="10" t="str">
        <x:v>Arithmetic scale reference, not Canopy’s customer forecast.</x:v>
      </x:c>
      <x:c r="H40" s="1"/>
      <x:c r="I40" s="1"/>
      <x:c r="J40" s="1"/>
    </x:row>
    <x:row r="41" ht="21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1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4" customHeight="1">
      <x:c r="A43" s="1"/>
      <x:c r="B43" s="1"/>
      <x:c r="C43" s="6" t="str">
        <x:v>Input evidence register</x:v>
      </x:c>
      <x:c r="D43" s="6"/>
      <x:c r="E43" s="6"/>
      <x:c r="F43" s="6"/>
      <x:c r="G43" s="6"/>
      <x:c r="H43" s="6"/>
      <x:c r="I43" s="6"/>
      <x:c r="J43" s="6"/>
    </x:row>
    <x:row r="44" ht="21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1" customHeight="1">
      <x:c r="A45" s="1"/>
      <x:c r="B45" s="1"/>
      <x:c r="C45" s="1" t="str">
        <x:v>Input</x:v>
      </x:c>
      <x:c r="D45" s="1" t="str"/>
      <x:c r="E45" s="1" t="str">
        <x:v>Quote / invoice ID</x:v>
      </x:c>
      <x:c r="F45" s="1" t="str"/>
      <x:c r="G45" s="1" t="str">
        <x:v>Currency / FX</x:v>
      </x:c>
      <x:c r="H45" s="1" t="str"/>
      <x:c r="I45" s="1" t="str">
        <x:v>Date</x:v>
      </x:c>
      <x:c r="J45" s="1" t="str">
        <x:v>Owner</x:v>
      </x:c>
    </x:row>
    <x:row r="46" ht="21" customHeight="1">
      <x:c r="A46" s="1"/>
      <x:c r="B46" s="1"/>
      <x:c r="C46" s="1" t="str">
        <x:v>Take rate</x:v>
      </x:c>
      <x:c r="D46" s="1"/>
      <x:c r="E46" s="14"/>
      <x:c r="F46" s="14"/>
      <x:c r="G46" s="14"/>
      <x:c r="H46" s="14"/>
      <x:c r="I46" s="14"/>
      <x:c r="J46" s="14"/>
    </x:row>
    <x:row r="47" ht="21" customHeight="1">
      <x:c r="A47" s="1"/>
      <x:c r="B47" s="1"/>
      <x:c r="C47" s="1" t="str">
        <x:v>Payout costs</x:v>
      </x:c>
      <x:c r="D47" s="1"/>
      <x:c r="E47" s="14"/>
      <x:c r="F47" s="14"/>
      <x:c r="G47" s="14"/>
      <x:c r="H47" s="14"/>
      <x:c r="I47" s="14"/>
      <x:c r="J47" s="14"/>
    </x:row>
    <x:row r="48" ht="21" customHeight="1">
      <x:c r="A48" s="1"/>
      <x:c r="B48" s="1"/>
      <x:c r="C48" s="1" t="str">
        <x:v>Support / data</x:v>
      </x:c>
      <x:c r="D48" s="1"/>
      <x:c r="E48" s="14"/>
      <x:c r="F48" s="14"/>
      <x:c r="G48" s="14"/>
      <x:c r="H48" s="14"/>
      <x:c r="I48" s="14"/>
      <x:c r="J48" s="14"/>
    </x:row>
    <x:row r="49" ht="21" customHeight="1">
      <x:c r="A49" s="1"/>
      <x:c r="B49" s="1"/>
      <x:c r="C49" s="1" t="str">
        <x:v>Claims / other</x:v>
      </x:c>
      <x:c r="D49" s="1"/>
      <x:c r="E49" s="14"/>
      <x:c r="F49" s="14"/>
      <x:c r="G49" s="14"/>
      <x:c r="H49" s="14"/>
      <x:c r="I49" s="14"/>
      <x:c r="J49" s="14"/>
    </x:row>
    <x:row r="50" ht="21" customHeight="1">
      <x:c r="A50" s="1"/>
      <x:c r="B50" s="1"/>
      <x:c r="C50" s="1" t="str">
        <x:v>Operator labor</x:v>
      </x:c>
      <x:c r="D50" s="1"/>
      <x:c r="E50" s="14"/>
      <x:c r="F50" s="14"/>
      <x:c r="G50" s="14"/>
      <x:c r="H50" s="14"/>
      <x:c r="I50" s="14"/>
      <x:c r="J50" s="14"/>
    </x:row>
    <x:row r="51" ht="21" customHeight="1">
      <x:c r="A51" s="1"/>
      <x:c r="B51" s="1"/>
      <x:c r="C51" s="1" t="str">
        <x:v>Travel / equipment</x:v>
      </x:c>
      <x:c r="D51" s="1"/>
      <x:c r="E51" s="14"/>
      <x:c r="F51" s="14"/>
      <x:c r="G51" s="14"/>
      <x:c r="H51" s="14"/>
      <x:c r="I51" s="14"/>
      <x:c r="J51" s="14"/>
    </x:row>
    <x:row r="52" ht="21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1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1" customHeight="1">
      <x:c r="A54" s="1"/>
      <x:c r="B54" s="1"/>
      <x:c r="C54" s="10" t="str">
        <x:v>Operator cost model assumes an agent marketplace: customer service gross less Canopy fee is operator proceeds.</x:v>
      </x:c>
      <x:c r="D54" s="1"/>
      <x:c r="E54" s="1"/>
      <x:c r="F54" s="1"/>
      <x:c r="G54" s="1"/>
      <x:c r="H54" s="1"/>
      <x:c r="I54" s="1"/>
      <x:c r="J54" s="1"/>
    </x:row>
    <x:row r="55" ht="21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1" customHeight="1">
      <x:c r="A56" s="1"/>
      <x:c r="B56" s="1"/>
      <x:c r="C56" s="10" t="str">
        <x:v>Payment cost is assumed borne by Canopy for this benchmark calculation; change allocation only with a contract.</x:v>
      </x:c>
      <x:c r="D56" s="1"/>
      <x:c r="E56" s="1"/>
      <x:c r="F56" s="1"/>
      <x:c r="G56" s="1"/>
      <x:c r="H56" s="1"/>
      <x:c r="I56" s="1"/>
      <x:c r="J56" s="1"/>
    </x:row>
    <x:row r="57" ht="21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1" customHeight="1">
      <x:c r="A58" s="1"/>
      <x:c r="B58" s="1"/>
      <x:c r="C58" s="10" t="str">
        <x:v>No chemical mark-up, yield gain, tax recovery or insurance premium has been invented.</x:v>
      </x:c>
      <x:c r="D58" s="1"/>
      <x:c r="E58" s="1"/>
      <x:c r="F58" s="1"/>
      <x:c r="G58" s="1"/>
      <x:c r="H58" s="1"/>
      <x:c r="I58" s="1"/>
      <x:c r="J58" s="1"/>
    </x:row>
    <x:row r="59" ht="21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1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1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</x:sheetData>
  <x:dataValidations count="10">
    <x:dataValidation type="decimal" operator="greaterThanOrEqual" sqref="E16">
      <x:formula1>0</x:formula1>
    </x:dataValidation>
    <x:dataValidation type="decimal" operator="between" sqref="E22">
      <x:formula1>0</x:formula1>
      <x:formula2>1</x:formula2>
    </x:dataValidation>
    <x:dataValidation type="decimal" operator="greaterThanOrEqual" sqref="E24">
      <x:formula1>0</x:formula1>
    </x:dataValidation>
    <x:dataValidation type="decimal" operator="greaterThanOrEqual" sqref="E25">
      <x:formula1>0</x:formula1>
    </x:dataValidation>
    <x:dataValidation type="decimal" operator="greaterThanOrEqual" sqref="E26">
      <x:formula1>0</x:formula1>
    </x:dataValidation>
    <x:dataValidation type="decimal" operator="greaterThanOrEqual" sqref="E27">
      <x:formula1>0</x:formula1>
    </x:dataValidation>
    <x:dataValidation type="decimal" operator="greaterThanOrEqual" sqref="E29">
      <x:formula1>0</x:formula1>
    </x:dataValidation>
    <x:dataValidation type="decimal" operator="greaterThanOrEqual" sqref="E30">
      <x:formula1>0</x:formula1>
    </x:dataValidation>
    <x:dataValidation type="decimal" operator="greaterThanOrEqual" sqref="E31">
      <x:formula1>0</x:formula1>
    </x:dataValidation>
    <x:dataValidation type="decimal" operator="greaterThanOrEqual" sqref="E32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98222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9" hidden="0" customWidth="1"/>
    <x:col min="4" max="4" width="3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8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1" customHeight="1">
      <x:c r="A2" s="1"/>
      <x:c r="B2" s="1"/>
      <x:c r="C2" s="2" t="str">
        <x:v>2  Platform operating model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1" customHeight="1">
      <x:c r="A3" s="1"/>
      <x:c r="B3" s="1"/>
      <x:c r="C3" s="3" t="str">
        <x:v>Added 15 Sep 2026 · R1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 ht="21" customHeight="1">
      <x:c r="A4" s="1"/>
      <x:c r="B4" s="1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</x:row>
    <x:row r="5" ht="21" customHeight="1">
      <x:c r="A5" s="1"/>
      <x:c r="B5" s="1"/>
      <x:c r="C5" s="1"/>
      <x:c r="D5" s="1"/>
      <x:c r="E5" s="26" t="n">
        <x:v>46296</x:v>
      </x:c>
      <x:c r="F5" s="26" t="n">
        <x:v>46327</x:v>
      </x:c>
      <x:c r="G5" s="26" t="n">
        <x:v>46357</x:v>
      </x:c>
      <x:c r="H5" s="26" t="n">
        <x:v>46388</x:v>
      </x:c>
      <x:c r="I5" s="26" t="n">
        <x:v>46419</x:v>
      </x:c>
      <x:c r="J5" s="26" t="n">
        <x:v>46447</x:v>
      </x:c>
      <x:c r="K5" s="26" t="n">
        <x:v>46478</x:v>
      </x:c>
      <x:c r="L5" s="26" t="n">
        <x:v>46508</x:v>
      </x:c>
      <x:c r="M5" s="26" t="n">
        <x:v>46539</x:v>
      </x:c>
      <x:c r="N5" s="26" t="n">
        <x:v>46569</x:v>
      </x:c>
      <x:c r="O5" s="26" t="n">
        <x:v>46600</x:v>
      </x:c>
      <x:c r="P5" s="26" t="n">
        <x:v>46631</x:v>
      </x:c>
      <x:c r="Q5" s="1" t="str">
        <x:v>12-month total</x:v>
      </x:c>
    </x:row>
    <x:row r="6" ht="21" customHeight="1">
      <x:c r="A6" s="1"/>
      <x:c r="B6" s="1"/>
      <x:c r="C6" s="1"/>
      <x:c r="D6" s="1"/>
      <x:c r="E6" s="36"/>
      <x:c r="F6" s="36"/>
      <x:c r="G6" s="36"/>
      <x:c r="H6" s="36"/>
      <x:c r="I6" s="36"/>
      <x:c r="J6" s="36"/>
      <x:c r="K6" s="36"/>
      <x:c r="L6" s="36"/>
      <x:c r="M6" s="36"/>
      <x:c r="N6" s="36"/>
      <x:c r="O6" s="36"/>
      <x:c r="P6" s="36"/>
      <x:c r="Q6" s="36"/>
    </x:row>
    <x:row r="7" ht="21" customHeight="1">
      <x:c r="A7" s="1"/>
      <x:c r="B7" s="1"/>
      <x:c r="C7" s="1" t="str">
        <x:v>Recognized net revenue (USD)</x:v>
      </x:c>
      <x:c r="D7" s="1"/>
      <x:c r="E7" s="46" t="str">
        <x:f>E22</x:f>
        <x:v>n.a.</x:v>
      </x:c>
      <x:c r="F7" s="46" t="str">
        <x:f>F22</x:f>
        <x:v>n.a.</x:v>
      </x:c>
      <x:c r="G7" s="46" t="str">
        <x:f>G22</x:f>
        <x:v>n.a.</x:v>
      </x:c>
      <x:c r="H7" s="46" t="str">
        <x:f>H22</x:f>
        <x:v>n.a.</x:v>
      </x:c>
      <x:c r="I7" s="46" t="str">
        <x:f>I22</x:f>
        <x:v>n.a.</x:v>
      </x:c>
      <x:c r="J7" s="46" t="str">
        <x:f>J22</x:f>
        <x:v>n.a.</x:v>
      </x:c>
      <x:c r="K7" s="46" t="str">
        <x:f>K22</x:f>
        <x:v>n.a.</x:v>
      </x:c>
      <x:c r="L7" s="46" t="str">
        <x:f>L22</x:f>
        <x:v>n.a.</x:v>
      </x:c>
      <x:c r="M7" s="46" t="str">
        <x:f>M22</x:f>
        <x:v>n.a.</x:v>
      </x:c>
      <x:c r="N7" s="46" t="str">
        <x:f>N22</x:f>
        <x:v>n.a.</x:v>
      </x:c>
      <x:c r="O7" s="46" t="str">
        <x:f>O22</x:f>
        <x:v>n.a.</x:v>
      </x:c>
      <x:c r="P7" s="46" t="str">
        <x:f>P22</x:f>
        <x:v>n.a.</x:v>
      </x:c>
      <x:c r="Q7" s="46" t="str">
        <x:f>IF(COUNT(E7:P7)=12,SUM(E7:P7),"n.a.")</x:f>
        <x:v>n.a.</x:v>
      </x:c>
    </x:row>
    <x:row r="8" ht="21" customHeight="1">
      <x:c r="A8" s="1"/>
      <x:c r="B8" s="1"/>
      <x:c r="C8" s="1" t="str">
        <x:v>Operating result before tax / D&amp;A</x:v>
      </x:c>
      <x:c r="D8" s="1"/>
      <x:c r="E8" s="46" t="str">
        <x:f>E33</x:f>
        <x:v>n.a.</x:v>
      </x:c>
      <x:c r="F8" s="46" t="str">
        <x:f>F33</x:f>
        <x:v>n.a.</x:v>
      </x:c>
      <x:c r="G8" s="46" t="str">
        <x:f>G33</x:f>
        <x:v>n.a.</x:v>
      </x:c>
      <x:c r="H8" s="46" t="str">
        <x:f>H33</x:f>
        <x:v>n.a.</x:v>
      </x:c>
      <x:c r="I8" s="46" t="str">
        <x:f>I33</x:f>
        <x:v>n.a.</x:v>
      </x:c>
      <x:c r="J8" s="46" t="str">
        <x:f>J33</x:f>
        <x:v>n.a.</x:v>
      </x:c>
      <x:c r="K8" s="46" t="str">
        <x:f>K33</x:f>
        <x:v>n.a.</x:v>
      </x:c>
      <x:c r="L8" s="46" t="str">
        <x:f>L33</x:f>
        <x:v>n.a.</x:v>
      </x:c>
      <x:c r="M8" s="46" t="str">
        <x:f>M33</x:f>
        <x:v>n.a.</x:v>
      </x:c>
      <x:c r="N8" s="46" t="str">
        <x:f>N33</x:f>
        <x:v>n.a.</x:v>
      </x:c>
      <x:c r="O8" s="46" t="str">
        <x:f>O33</x:f>
        <x:v>n.a.</x:v>
      </x:c>
      <x:c r="P8" s="46" t="str">
        <x:f>P33</x:f>
        <x:v>n.a.</x:v>
      </x:c>
      <x:c r="Q8" s="46" t="str">
        <x:f>IF(COUNT(E8:P8)=12,SUM(E8:P8),"n.a.")</x:f>
        <x:v>n.a.</x:v>
      </x:c>
    </x:row>
    <x:row r="9" ht="21" customHeight="1">
      <x:c r="A9" s="1"/>
      <x:c r="B9" s="1"/>
      <x:c r="C9" s="1"/>
      <x:c r="D9" s="1"/>
      <x:c r="E9" s="36"/>
      <x:c r="F9" s="36"/>
      <x:c r="G9" s="36"/>
      <x:c r="H9" s="36"/>
      <x:c r="I9" s="36"/>
      <x:c r="J9" s="36"/>
      <x:c r="K9" s="36"/>
      <x:c r="L9" s="36"/>
      <x:c r="M9" s="36"/>
      <x:c r="N9" s="36"/>
      <x:c r="O9" s="36"/>
      <x:c r="P9" s="36"/>
      <x:c r="Q9" s="36"/>
    </x:row>
    <x:row r="10" ht="24" customHeight="1">
      <x:c r="A10" s="1"/>
      <x:c r="B10" s="1"/>
      <x:c r="C10" s="6" t="str">
        <x:v>Company inputs and revenue build</x:v>
      </x:c>
      <x:c r="D10" s="6"/>
      <x:c r="E10" s="37"/>
      <x:c r="F10" s="37"/>
      <x:c r="G10" s="37"/>
      <x:c r="H10" s="37"/>
      <x:c r="I10" s="37"/>
      <x:c r="J10" s="37"/>
      <x:c r="K10" s="37"/>
      <x:c r="L10" s="37"/>
      <x:c r="M10" s="37"/>
      <x:c r="N10" s="37"/>
      <x:c r="O10" s="37"/>
      <x:c r="P10" s="37"/>
      <x:c r="Q10" s="36"/>
    </x:row>
    <x:row r="11" ht="21" customHeight="1">
      <x:c r="A11" s="1"/>
      <x:c r="B11" s="1"/>
      <x:c r="C11" s="1"/>
      <x:c r="D11" s="1"/>
      <x:c r="E11" s="36"/>
      <x:c r="F11" s="36"/>
      <x:c r="G11" s="36"/>
      <x:c r="H11" s="36"/>
      <x:c r="I11" s="36"/>
      <x:c r="J11" s="36"/>
      <x:c r="K11" s="36"/>
      <x:c r="L11" s="36"/>
      <x:c r="M11" s="36"/>
      <x:c r="N11" s="36"/>
      <x:c r="O11" s="36"/>
      <x:c r="P11" s="36"/>
      <x:c r="Q11" s="36"/>
    </x:row>
    <x:row r="12" ht="21" customHeight="1">
      <x:c r="A12" s="1"/>
      <x:c r="B12" s="1"/>
      <x:c r="C12" s="1" t="str">
        <x:v>Average billable customer accounts</x:v>
      </x:c>
      <x:c r="D12" s="1"/>
      <x:c r="E12" s="38"/>
      <x:c r="F12" s="38"/>
      <x:c r="G12" s="38"/>
      <x:c r="H12" s="38"/>
      <x:c r="I12" s="38"/>
      <x:c r="J12" s="38"/>
      <x:c r="K12" s="38"/>
      <x:c r="L12" s="38"/>
      <x:c r="M12" s="38"/>
      <x:c r="N12" s="38"/>
      <x:c r="O12" s="38"/>
      <x:c r="P12" s="38"/>
      <x:c r="Q12" s="36"/>
    </x:row>
    <x:row r="13" ht="21" customHeight="1">
      <x:c r="A13" s="1"/>
      <x:c r="B13" s="1"/>
      <x:c r="C13" s="1" t="str">
        <x:v>Annual fee / account (USD)</x:v>
      </x:c>
      <x:c r="D13" s="1"/>
      <x:c r="E13" s="47"/>
      <x:c r="F13" s="47"/>
      <x:c r="G13" s="47"/>
      <x:c r="H13" s="47"/>
      <x:c r="I13" s="47"/>
      <x:c r="J13" s="47"/>
      <x:c r="K13" s="47"/>
      <x:c r="L13" s="47"/>
      <x:c r="M13" s="47"/>
      <x:c r="N13" s="47"/>
      <x:c r="O13" s="47"/>
      <x:c r="P13" s="47"/>
      <x:c r="Q13" s="36"/>
    </x:row>
    <x:row r="14" ht="21" customHeight="1">
      <x:c r="A14" s="1"/>
      <x:c r="B14" s="1"/>
      <x:c r="C14" s="1" t="str">
        <x:v>Subscription revenue recognized</x:v>
      </x:c>
      <x:c r="D14" s="1"/>
      <x:c r="E14" s="48" t="str">
        <x:f>IF(COUNT(E12:E13)=2,E12*E13/'Sources'!$E$26,"n.a.")</x:f>
        <x:v>n.a.</x:v>
      </x:c>
      <x:c r="F14" s="48" t="str">
        <x:f>IF(COUNT(F12:F13)=2,F12*F13/'Sources'!$E$26,"n.a.")</x:f>
        <x:v>n.a.</x:v>
      </x:c>
      <x:c r="G14" s="48" t="str">
        <x:f>IF(COUNT(G12:G13)=2,G12*G13/'Sources'!$E$26,"n.a.")</x:f>
        <x:v>n.a.</x:v>
      </x:c>
      <x:c r="H14" s="48" t="str">
        <x:f>IF(COUNT(H12:H13)=2,H12*H13/'Sources'!$E$26,"n.a.")</x:f>
        <x:v>n.a.</x:v>
      </x:c>
      <x:c r="I14" s="48" t="str">
        <x:f>IF(COUNT(I12:I13)=2,I12*I13/'Sources'!$E$26,"n.a.")</x:f>
        <x:v>n.a.</x:v>
      </x:c>
      <x:c r="J14" s="48" t="str">
        <x:f>IF(COUNT(J12:J13)=2,J12*J13/'Sources'!$E$26,"n.a.")</x:f>
        <x:v>n.a.</x:v>
      </x:c>
      <x:c r="K14" s="48" t="str">
        <x:f>IF(COUNT(K12:K13)=2,K12*K13/'Sources'!$E$26,"n.a.")</x:f>
        <x:v>n.a.</x:v>
      </x:c>
      <x:c r="L14" s="48" t="str">
        <x:f>IF(COUNT(L12:L13)=2,L12*L13/'Sources'!$E$26,"n.a.")</x:f>
        <x:v>n.a.</x:v>
      </x:c>
      <x:c r="M14" s="48" t="str">
        <x:f>IF(COUNT(M12:M13)=2,M12*M13/'Sources'!$E$26,"n.a.")</x:f>
        <x:v>n.a.</x:v>
      </x:c>
      <x:c r="N14" s="48" t="str">
        <x:f>IF(COUNT(N12:N13)=2,N12*N13/'Sources'!$E$26,"n.a.")</x:f>
        <x:v>n.a.</x:v>
      </x:c>
      <x:c r="O14" s="48" t="str">
        <x:f>IF(COUNT(O12:O13)=2,O12*O13/'Sources'!$E$26,"n.a.")</x:f>
        <x:v>n.a.</x:v>
      </x:c>
      <x:c r="P14" s="48" t="str">
        <x:f>IF(COUNT(P12:P13)=2,P12*P13/'Sources'!$E$26,"n.a.")</x:f>
        <x:v>n.a.</x:v>
      </x:c>
      <x:c r="Q14" s="49" t="str">
        <x:f>IF(COUNT(E14:P14)=12,SUM(E14:P14),"n.a.")</x:f>
        <x:v>n.a.</x:v>
      </x:c>
    </x:row>
    <x:row r="15" ht="21" customHeight="1">
      <x:c r="A15" s="1"/>
      <x:c r="B15" s="1"/>
      <x:c r="C15" s="1"/>
      <x:c r="D15" s="1"/>
      <x:c r="E15" s="36"/>
      <x:c r="F15" s="36"/>
      <x:c r="G15" s="36"/>
      <x:c r="H15" s="36"/>
      <x:c r="I15" s="36"/>
      <x:c r="J15" s="36"/>
      <x:c r="K15" s="36"/>
      <x:c r="L15" s="36"/>
      <x:c r="M15" s="36"/>
      <x:c r="N15" s="36"/>
      <x:c r="O15" s="36"/>
      <x:c r="P15" s="36"/>
      <x:c r="Q15" s="36"/>
    </x:row>
    <x:row r="16" ht="21" customHeight="1">
      <x:c r="A16" s="1"/>
      <x:c r="B16" s="1"/>
      <x:c r="C16" s="1" t="str">
        <x:v>Completed paid jobs</x:v>
      </x:c>
      <x:c r="D16" s="1"/>
      <x:c r="E16" s="38"/>
      <x:c r="F16" s="38"/>
      <x:c r="G16" s="38"/>
      <x:c r="H16" s="38"/>
      <x:c r="I16" s="38"/>
      <x:c r="J16" s="38"/>
      <x:c r="K16" s="38"/>
      <x:c r="L16" s="38"/>
      <x:c r="M16" s="38"/>
      <x:c r="N16" s="38"/>
      <x:c r="O16" s="38"/>
      <x:c r="P16" s="38"/>
      <x:c r="Q16" s="50" t="str">
        <x:f>IF(COUNT(E16:P16)=12,SUM(E16:P16),"n.a.")</x:f>
        <x:v>n.a.</x:v>
      </x:c>
    </x:row>
    <x:row r="17" ht="21" customHeight="1">
      <x:c r="A17" s="1"/>
      <x:c r="B17" s="1"/>
      <x:c r="C17" s="1" t="str">
        <x:v>Average service value / job (USD)</x:v>
      </x:c>
      <x:c r="D17" s="1"/>
      <x:c r="E17" s="47"/>
      <x:c r="F17" s="47"/>
      <x:c r="G17" s="47"/>
      <x:c r="H17" s="47"/>
      <x:c r="I17" s="47"/>
      <x:c r="J17" s="47"/>
      <x:c r="K17" s="47"/>
      <x:c r="L17" s="47"/>
      <x:c r="M17" s="47"/>
      <x:c r="N17" s="47"/>
      <x:c r="O17" s="47"/>
      <x:c r="P17" s="47"/>
      <x:c r="Q17" s="36"/>
    </x:row>
    <x:row r="18" ht="21" customHeight="1">
      <x:c r="A18" s="1"/>
      <x:c r="B18" s="1"/>
      <x:c r="C18" s="1" t="str">
        <x:v>Service GMV (USD)</x:v>
      </x:c>
      <x:c r="D18" s="1"/>
      <x:c r="E18" s="49" t="str">
        <x:f>IF(COUNT(E16:E17)=2,E16*E17,"n.a.")</x:f>
        <x:v>n.a.</x:v>
      </x:c>
      <x:c r="F18" s="49" t="str">
        <x:f>IF(COUNT(F16:F17)=2,F16*F17,"n.a.")</x:f>
        <x:v>n.a.</x:v>
      </x:c>
      <x:c r="G18" s="49" t="str">
        <x:f>IF(COUNT(G16:G17)=2,G16*G17,"n.a.")</x:f>
        <x:v>n.a.</x:v>
      </x:c>
      <x:c r="H18" s="49" t="str">
        <x:f>IF(COUNT(H16:H17)=2,H16*H17,"n.a.")</x:f>
        <x:v>n.a.</x:v>
      </x:c>
      <x:c r="I18" s="49" t="str">
        <x:f>IF(COUNT(I16:I17)=2,I16*I17,"n.a.")</x:f>
        <x:v>n.a.</x:v>
      </x:c>
      <x:c r="J18" s="49" t="str">
        <x:f>IF(COUNT(J16:J17)=2,J16*J17,"n.a.")</x:f>
        <x:v>n.a.</x:v>
      </x:c>
      <x:c r="K18" s="49" t="str">
        <x:f>IF(COUNT(K16:K17)=2,K16*K17,"n.a.")</x:f>
        <x:v>n.a.</x:v>
      </x:c>
      <x:c r="L18" s="49" t="str">
        <x:f>IF(COUNT(L16:L17)=2,L16*L17,"n.a.")</x:f>
        <x:v>n.a.</x:v>
      </x:c>
      <x:c r="M18" s="49" t="str">
        <x:f>IF(COUNT(M16:M17)=2,M16*M17,"n.a.")</x:f>
        <x:v>n.a.</x:v>
      </x:c>
      <x:c r="N18" s="49" t="str">
        <x:f>IF(COUNT(N16:N17)=2,N16*N17,"n.a.")</x:f>
        <x:v>n.a.</x:v>
      </x:c>
      <x:c r="O18" s="49" t="str">
        <x:f>IF(COUNT(O16:O17)=2,O16*O17,"n.a.")</x:f>
        <x:v>n.a.</x:v>
      </x:c>
      <x:c r="P18" s="49" t="str">
        <x:f>IF(COUNT(P16:P17)=2,P16*P17,"n.a.")</x:f>
        <x:v>n.a.</x:v>
      </x:c>
      <x:c r="Q18" s="49" t="str">
        <x:f>IF(COUNT(E18:P18)=12,SUM(E18:P18),"n.a.")</x:f>
        <x:v>n.a.</x:v>
      </x:c>
    </x:row>
    <x:row r="19" ht="21" customHeight="1">
      <x:c r="A19" s="1"/>
      <x:c r="B19" s="1"/>
      <x:c r="C19" s="1" t="str">
        <x:v>Agreed marketplace take rate (%)</x:v>
      </x:c>
      <x:c r="D19" s="1"/>
      <x:c r="E19" s="42"/>
      <x:c r="F19" s="42"/>
      <x:c r="G19" s="42"/>
      <x:c r="H19" s="42"/>
      <x:c r="I19" s="42"/>
      <x:c r="J19" s="42"/>
      <x:c r="K19" s="42"/>
      <x:c r="L19" s="42"/>
      <x:c r="M19" s="42"/>
      <x:c r="N19" s="42"/>
      <x:c r="O19" s="42"/>
      <x:c r="P19" s="42"/>
      <x:c r="Q19" s="36"/>
    </x:row>
    <x:row r="20" ht="21" customHeight="1">
      <x:c r="A20" s="1"/>
      <x:c r="B20" s="1"/>
      <x:c r="C20" s="1" t="str">
        <x:v>Marketplace fee revenue (USD)</x:v>
      </x:c>
      <x:c r="D20" s="1"/>
      <x:c r="E20" s="49" t="str">
        <x:f>IF(COUNT(E18:E19)=2,E18*E19,"n.a.")</x:f>
        <x:v>n.a.</x:v>
      </x:c>
      <x:c r="F20" s="49" t="str">
        <x:f>IF(COUNT(F18:F19)=2,F18*F19,"n.a.")</x:f>
        <x:v>n.a.</x:v>
      </x:c>
      <x:c r="G20" s="49" t="str">
        <x:f>IF(COUNT(G18:G19)=2,G18*G19,"n.a.")</x:f>
        <x:v>n.a.</x:v>
      </x:c>
      <x:c r="H20" s="49" t="str">
        <x:f>IF(COUNT(H18:H19)=2,H18*H19,"n.a.")</x:f>
        <x:v>n.a.</x:v>
      </x:c>
      <x:c r="I20" s="49" t="str">
        <x:f>IF(COUNT(I18:I19)=2,I18*I19,"n.a.")</x:f>
        <x:v>n.a.</x:v>
      </x:c>
      <x:c r="J20" s="49" t="str">
        <x:f>IF(COUNT(J18:J19)=2,J18*J19,"n.a.")</x:f>
        <x:v>n.a.</x:v>
      </x:c>
      <x:c r="K20" s="49" t="str">
        <x:f>IF(COUNT(K18:K19)=2,K18*K19,"n.a.")</x:f>
        <x:v>n.a.</x:v>
      </x:c>
      <x:c r="L20" s="49" t="str">
        <x:f>IF(COUNT(L18:L19)=2,L18*L19,"n.a.")</x:f>
        <x:v>n.a.</x:v>
      </x:c>
      <x:c r="M20" s="49" t="str">
        <x:f>IF(COUNT(M18:M19)=2,M18*M19,"n.a.")</x:f>
        <x:v>n.a.</x:v>
      </x:c>
      <x:c r="N20" s="49" t="str">
        <x:f>IF(COUNT(N18:N19)=2,N18*N19,"n.a.")</x:f>
        <x:v>n.a.</x:v>
      </x:c>
      <x:c r="O20" s="49" t="str">
        <x:f>IF(COUNT(O18:O19)=2,O18*O19,"n.a.")</x:f>
        <x:v>n.a.</x:v>
      </x:c>
      <x:c r="P20" s="49" t="str">
        <x:f>IF(COUNT(P18:P19)=2,P18*P19,"n.a.")</x:f>
        <x:v>n.a.</x:v>
      </x:c>
      <x:c r="Q20" s="49" t="str">
        <x:f>IF(COUNT(E20:P20)=12,SUM(E20:P20),"n.a.")</x:f>
        <x:v>n.a.</x:v>
      </x:c>
    </x:row>
    <x:row r="21" ht="21" customHeight="1">
      <x:c r="A21" s="1"/>
      <x:c r="B21" s="1"/>
      <x:c r="C21" s="1"/>
      <x:c r="D21" s="1"/>
      <x:c r="E21" s="36"/>
      <x:c r="F21" s="36"/>
      <x:c r="G21" s="36"/>
      <x:c r="H21" s="36"/>
      <x:c r="I21" s="36"/>
      <x:c r="J21" s="36"/>
      <x:c r="K21" s="36"/>
      <x:c r="L21" s="36"/>
      <x:c r="M21" s="36"/>
      <x:c r="N21" s="36"/>
      <x:c r="O21" s="36"/>
      <x:c r="P21" s="36"/>
      <x:c r="Q21" s="36"/>
    </x:row>
    <x:row r="22" ht="21" customHeight="1">
      <x:c r="A22" s="1"/>
      <x:c r="B22" s="1"/>
      <x:c r="C22" s="1" t="str">
        <x:v>Total recognized net revenue</x:v>
      </x:c>
      <x:c r="D22" s="1"/>
      <x:c r="E22" s="49" t="str">
        <x:f>IF(COUNT(E14,E20)=2,SUM(E14,E20),"n.a.")</x:f>
        <x:v>n.a.</x:v>
      </x:c>
      <x:c r="F22" s="49" t="str">
        <x:f>IF(COUNT(F14,F20)=2,SUM(F14,F20),"n.a.")</x:f>
        <x:v>n.a.</x:v>
      </x:c>
      <x:c r="G22" s="49" t="str">
        <x:f>IF(COUNT(G14,G20)=2,SUM(G14,G20),"n.a.")</x:f>
        <x:v>n.a.</x:v>
      </x:c>
      <x:c r="H22" s="49" t="str">
        <x:f>IF(COUNT(H14,H20)=2,SUM(H14,H20),"n.a.")</x:f>
        <x:v>n.a.</x:v>
      </x:c>
      <x:c r="I22" s="49" t="str">
        <x:f>IF(COUNT(I14,I20)=2,SUM(I14,I20),"n.a.")</x:f>
        <x:v>n.a.</x:v>
      </x:c>
      <x:c r="J22" s="49" t="str">
        <x:f>IF(COUNT(J14,J20)=2,SUM(J14,J20),"n.a.")</x:f>
        <x:v>n.a.</x:v>
      </x:c>
      <x:c r="K22" s="49" t="str">
        <x:f>IF(COUNT(K14,K20)=2,SUM(K14,K20),"n.a.")</x:f>
        <x:v>n.a.</x:v>
      </x:c>
      <x:c r="L22" s="49" t="str">
        <x:f>IF(COUNT(L14,L20)=2,SUM(L14,L20),"n.a.")</x:f>
        <x:v>n.a.</x:v>
      </x:c>
      <x:c r="M22" s="49" t="str">
        <x:f>IF(COUNT(M14,M20)=2,SUM(M14,M20),"n.a.")</x:f>
        <x:v>n.a.</x:v>
      </x:c>
      <x:c r="N22" s="49" t="str">
        <x:f>IF(COUNT(N14,N20)=2,SUM(N14,N20),"n.a.")</x:f>
        <x:v>n.a.</x:v>
      </x:c>
      <x:c r="O22" s="49" t="str">
        <x:f>IF(COUNT(O14,O20)=2,SUM(O14,O20),"n.a.")</x:f>
        <x:v>n.a.</x:v>
      </x:c>
      <x:c r="P22" s="49" t="str">
        <x:f>IF(COUNT(P14,P20)=2,SUM(P14,P20),"n.a.")</x:f>
        <x:v>n.a.</x:v>
      </x:c>
      <x:c r="Q22" s="49" t="str">
        <x:f>IF(COUNT(E22:P22)=12,SUM(E22:P22),"n.a.")</x:f>
        <x:v>n.a.</x:v>
      </x:c>
    </x:row>
    <x:row r="23" ht="21" customHeight="1">
      <x:c r="A23" s="1"/>
      <x:c r="B23" s="1"/>
      <x:c r="C23" s="1"/>
      <x:c r="D23" s="1"/>
      <x:c r="E23" s="36"/>
      <x:c r="F23" s="36"/>
      <x:c r="G23" s="36"/>
      <x:c r="H23" s="36"/>
      <x:c r="I23" s="36"/>
      <x:c r="J23" s="36"/>
      <x:c r="K23" s="36"/>
      <x:c r="L23" s="36"/>
      <x:c r="M23" s="36"/>
      <x:c r="N23" s="36"/>
      <x:c r="O23" s="36"/>
      <x:c r="P23" s="36"/>
      <x:c r="Q23" s="36"/>
    </x:row>
    <x:row r="24" ht="21" customHeight="1">
      <x:c r="A24" s="1"/>
      <x:c r="B24" s="1"/>
      <x:c r="C24" s="1" t="str">
        <x:v>Variable platform costs / job (USD)</x:v>
      </x:c>
      <x:c r="D24" s="1"/>
      <x:c r="E24" s="47"/>
      <x:c r="F24" s="47"/>
      <x:c r="G24" s="47"/>
      <x:c r="H24" s="47"/>
      <x:c r="I24" s="47"/>
      <x:c r="J24" s="47"/>
      <x:c r="K24" s="47"/>
      <x:c r="L24" s="47"/>
      <x:c r="M24" s="47"/>
      <x:c r="N24" s="47"/>
      <x:c r="O24" s="47"/>
      <x:c r="P24" s="47"/>
      <x:c r="Q24" s="36"/>
    </x:row>
    <x:row r="25" ht="21" customHeight="1">
      <x:c r="A25" s="1"/>
      <x:c r="B25" s="1"/>
      <x:c r="C25" s="1" t="str">
        <x:v>Variable platform cost total</x:v>
      </x:c>
      <x:c r="D25" s="1"/>
      <x:c r="E25" s="49" t="str">
        <x:f>IF(COUNT(E16,E24)=2,E16*E24,"n.a.")</x:f>
        <x:v>n.a.</x:v>
      </x:c>
      <x:c r="F25" s="49" t="str">
        <x:f>IF(COUNT(F16,F24)=2,F16*F24,"n.a.")</x:f>
        <x:v>n.a.</x:v>
      </x:c>
      <x:c r="G25" s="49" t="str">
        <x:f>IF(COUNT(G16,G24)=2,G16*G24,"n.a.")</x:f>
        <x:v>n.a.</x:v>
      </x:c>
      <x:c r="H25" s="49" t="str">
        <x:f>IF(COUNT(H16,H24)=2,H16*H24,"n.a.")</x:f>
        <x:v>n.a.</x:v>
      </x:c>
      <x:c r="I25" s="49" t="str">
        <x:f>IF(COUNT(I16,I24)=2,I16*I24,"n.a.")</x:f>
        <x:v>n.a.</x:v>
      </x:c>
      <x:c r="J25" s="49" t="str">
        <x:f>IF(COUNT(J16,J24)=2,J16*J24,"n.a.")</x:f>
        <x:v>n.a.</x:v>
      </x:c>
      <x:c r="K25" s="49" t="str">
        <x:f>IF(COUNT(K16,K24)=2,K16*K24,"n.a.")</x:f>
        <x:v>n.a.</x:v>
      </x:c>
      <x:c r="L25" s="49" t="str">
        <x:f>IF(COUNT(L16,L24)=2,L16*L24,"n.a.")</x:f>
        <x:v>n.a.</x:v>
      </x:c>
      <x:c r="M25" s="49" t="str">
        <x:f>IF(COUNT(M16,M24)=2,M16*M24,"n.a.")</x:f>
        <x:v>n.a.</x:v>
      </x:c>
      <x:c r="N25" s="49" t="str">
        <x:f>IF(COUNT(N16,N24)=2,N16*N24,"n.a.")</x:f>
        <x:v>n.a.</x:v>
      </x:c>
      <x:c r="O25" s="49" t="str">
        <x:f>IF(COUNT(O16,O24)=2,O16*O24,"n.a.")</x:f>
        <x:v>n.a.</x:v>
      </x:c>
      <x:c r="P25" s="49" t="str">
        <x:f>IF(COUNT(P16,P24)=2,P16*P24,"n.a.")</x:f>
        <x:v>n.a.</x:v>
      </x:c>
      <x:c r="Q25" s="49" t="str">
        <x:f>IF(COUNT(E25:P25)=12,SUM(E25:P25),"n.a.")</x:f>
        <x:v>n.a.</x:v>
      </x:c>
    </x:row>
    <x:row r="26" ht="21" customHeight="1">
      <x:c r="A26" s="1"/>
      <x:c r="B26" s="1"/>
      <x:c r="C26" s="1" t="str">
        <x:v>Other direct service costs (USD)</x:v>
      </x:c>
      <x:c r="D26" s="1"/>
      <x:c r="E26" s="47"/>
      <x:c r="F26" s="47"/>
      <x:c r="G26" s="47"/>
      <x:c r="H26" s="47"/>
      <x:c r="I26" s="47"/>
      <x:c r="J26" s="47"/>
      <x:c r="K26" s="47"/>
      <x:c r="L26" s="47"/>
      <x:c r="M26" s="47"/>
      <x:c r="N26" s="47"/>
      <x:c r="O26" s="47"/>
      <x:c r="P26" s="47"/>
      <x:c r="Q26" s="49" t="str">
        <x:f>IF(COUNT(E26:P26)=12,SUM(E26:P26),"n.a.")</x:f>
        <x:v>n.a.</x:v>
      </x:c>
    </x:row>
    <x:row r="27" ht="21" customHeight="1">
      <x:c r="A27" s="1"/>
      <x:c r="B27" s="1"/>
      <x:c r="C27" s="1" t="str">
        <x:v>Gross profit (USD)</x:v>
      </x:c>
      <x:c r="D27" s="1"/>
      <x:c r="E27" s="49" t="str">
        <x:f>IF(COUNT(E22,E25:E26)=3,E22-SUM(E25:E26),"n.a.")</x:f>
        <x:v>n.a.</x:v>
      </x:c>
      <x:c r="F27" s="49" t="str">
        <x:f>IF(COUNT(F22,F25:F26)=3,F22-SUM(F25:F26),"n.a.")</x:f>
        <x:v>n.a.</x:v>
      </x:c>
      <x:c r="G27" s="49" t="str">
        <x:f>IF(COUNT(G22,G25:G26)=3,G22-SUM(G25:G26),"n.a.")</x:f>
        <x:v>n.a.</x:v>
      </x:c>
      <x:c r="H27" s="49" t="str">
        <x:f>IF(COUNT(H22,H25:H26)=3,H22-SUM(H25:H26),"n.a.")</x:f>
        <x:v>n.a.</x:v>
      </x:c>
      <x:c r="I27" s="49" t="str">
        <x:f>IF(COUNT(I22,I25:I26)=3,I22-SUM(I25:I26),"n.a.")</x:f>
        <x:v>n.a.</x:v>
      </x:c>
      <x:c r="J27" s="49" t="str">
        <x:f>IF(COUNT(J22,J25:J26)=3,J22-SUM(J25:J26),"n.a.")</x:f>
        <x:v>n.a.</x:v>
      </x:c>
      <x:c r="K27" s="49" t="str">
        <x:f>IF(COUNT(K22,K25:K26)=3,K22-SUM(K25:K26),"n.a.")</x:f>
        <x:v>n.a.</x:v>
      </x:c>
      <x:c r="L27" s="49" t="str">
        <x:f>IF(COUNT(L22,L25:L26)=3,L22-SUM(L25:L26),"n.a.")</x:f>
        <x:v>n.a.</x:v>
      </x:c>
      <x:c r="M27" s="49" t="str">
        <x:f>IF(COUNT(M22,M25:M26)=3,M22-SUM(M25:M26),"n.a.")</x:f>
        <x:v>n.a.</x:v>
      </x:c>
      <x:c r="N27" s="49" t="str">
        <x:f>IF(COUNT(N22,N25:N26)=3,N22-SUM(N25:N26),"n.a.")</x:f>
        <x:v>n.a.</x:v>
      </x:c>
      <x:c r="O27" s="49" t="str">
        <x:f>IF(COUNT(O22,O25:O26)=3,O22-SUM(O25:O26),"n.a.")</x:f>
        <x:v>n.a.</x:v>
      </x:c>
      <x:c r="P27" s="49" t="str">
        <x:f>IF(COUNT(P22,P25:P26)=3,P22-SUM(P25:P26),"n.a.")</x:f>
        <x:v>n.a.</x:v>
      </x:c>
      <x:c r="Q27" s="49" t="str">
        <x:f>IF(COUNT(E27:P27)=12,SUM(E27:P27),"n.a.")</x:f>
        <x:v>n.a.</x:v>
      </x:c>
    </x:row>
    <x:row r="28" ht="21" customHeight="1">
      <x:c r="A28" s="1"/>
      <x:c r="B28" s="1"/>
      <x:c r="C28" s="1"/>
      <x:c r="D28" s="1"/>
      <x:c r="E28" s="36"/>
      <x:c r="F28" s="36"/>
      <x:c r="G28" s="36"/>
      <x:c r="H28" s="36"/>
      <x:c r="I28" s="36"/>
      <x:c r="J28" s="36"/>
      <x:c r="K28" s="36"/>
      <x:c r="L28" s="36"/>
      <x:c r="M28" s="36"/>
      <x:c r="N28" s="36"/>
      <x:c r="O28" s="36"/>
      <x:c r="P28" s="36"/>
      <x:c r="Q28" s="36"/>
    </x:row>
    <x:row r="29" ht="21" customHeight="1">
      <x:c r="A29" s="1"/>
      <x:c r="B29" s="1"/>
      <x:c r="C29" s="1" t="str">
        <x:v>Paid FTE</x:v>
      </x:c>
      <x:c r="D29" s="1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  <x:c r="O29" s="38"/>
      <x:c r="P29" s="38"/>
      <x:c r="Q29" s="36"/>
    </x:row>
    <x:row r="30" ht="21" customHeight="1">
      <x:c r="A30" s="1"/>
      <x:c r="B30" s="1"/>
      <x:c r="C30" s="1" t="str">
        <x:v>Loaded pay / FTE / month (USD)</x:v>
      </x:c>
      <x:c r="D30" s="1"/>
      <x:c r="E30" s="47"/>
      <x:c r="F30" s="47"/>
      <x:c r="G30" s="47"/>
      <x:c r="H30" s="47"/>
      <x:c r="I30" s="47"/>
      <x:c r="J30" s="47"/>
      <x:c r="K30" s="47"/>
      <x:c r="L30" s="47"/>
      <x:c r="M30" s="47"/>
      <x:c r="N30" s="47"/>
      <x:c r="O30" s="47"/>
      <x:c r="P30" s="47"/>
      <x:c r="Q30" s="36"/>
    </x:row>
    <x:row r="31" ht="21" customHeight="1">
      <x:c r="A31" s="1"/>
      <x:c r="B31" s="1"/>
      <x:c r="C31" s="1" t="str">
        <x:v>Payroll expense (USD)</x:v>
      </x:c>
      <x:c r="D31" s="1"/>
      <x:c r="E31" s="49" t="str">
        <x:f>IF(COUNT(E29:E30)=2,E29*E30,"n.a.")</x:f>
        <x:v>n.a.</x:v>
      </x:c>
      <x:c r="F31" s="49" t="str">
        <x:f>IF(COUNT(F29:F30)=2,F29*F30,"n.a.")</x:f>
        <x:v>n.a.</x:v>
      </x:c>
      <x:c r="G31" s="49" t="str">
        <x:f>IF(COUNT(G29:G30)=2,G29*G30,"n.a.")</x:f>
        <x:v>n.a.</x:v>
      </x:c>
      <x:c r="H31" s="49" t="str">
        <x:f>IF(COUNT(H29:H30)=2,H29*H30,"n.a.")</x:f>
        <x:v>n.a.</x:v>
      </x:c>
      <x:c r="I31" s="49" t="str">
        <x:f>IF(COUNT(I29:I30)=2,I29*I30,"n.a.")</x:f>
        <x:v>n.a.</x:v>
      </x:c>
      <x:c r="J31" s="49" t="str">
        <x:f>IF(COUNT(J29:J30)=2,J29*J30,"n.a.")</x:f>
        <x:v>n.a.</x:v>
      </x:c>
      <x:c r="K31" s="49" t="str">
        <x:f>IF(COUNT(K29:K30)=2,K29*K30,"n.a.")</x:f>
        <x:v>n.a.</x:v>
      </x:c>
      <x:c r="L31" s="49" t="str">
        <x:f>IF(COUNT(L29:L30)=2,L29*L30,"n.a.")</x:f>
        <x:v>n.a.</x:v>
      </x:c>
      <x:c r="M31" s="49" t="str">
        <x:f>IF(COUNT(M29:M30)=2,M29*M30,"n.a.")</x:f>
        <x:v>n.a.</x:v>
      </x:c>
      <x:c r="N31" s="49" t="str">
        <x:f>IF(COUNT(N29:N30)=2,N29*N30,"n.a.")</x:f>
        <x:v>n.a.</x:v>
      </x:c>
      <x:c r="O31" s="49" t="str">
        <x:f>IF(COUNT(O29:O30)=2,O29*O30,"n.a.")</x:f>
        <x:v>n.a.</x:v>
      </x:c>
      <x:c r="P31" s="49" t="str">
        <x:f>IF(COUNT(P29:P30)=2,P29*P30,"n.a.")</x:f>
        <x:v>n.a.</x:v>
      </x:c>
      <x:c r="Q31" s="49" t="str">
        <x:f>IF(COUNT(E31:P31)=12,SUM(E31:P31),"n.a.")</x:f>
        <x:v>n.a.</x:v>
      </x:c>
    </x:row>
    <x:row r="32" ht="21" customHeight="1">
      <x:c r="A32" s="1"/>
      <x:c r="B32" s="1"/>
      <x:c r="C32" s="1" t="str">
        <x:v>Other operating expense (USD)</x:v>
      </x:c>
      <x:c r="D32" s="1"/>
      <x:c r="E32" s="47"/>
      <x:c r="F32" s="47"/>
      <x:c r="G32" s="47"/>
      <x:c r="H32" s="47"/>
      <x:c r="I32" s="47"/>
      <x:c r="J32" s="47"/>
      <x:c r="K32" s="47"/>
      <x:c r="L32" s="47"/>
      <x:c r="M32" s="47"/>
      <x:c r="N32" s="47"/>
      <x:c r="O32" s="47"/>
      <x:c r="P32" s="47"/>
      <x:c r="Q32" s="49" t="str">
        <x:f>IF(COUNT(E32:P32)=12,SUM(E32:P32),"n.a.")</x:f>
        <x:v>n.a.</x:v>
      </x:c>
    </x:row>
    <x:row r="33" ht="21" customHeight="1">
      <x:c r="A33" s="1"/>
      <x:c r="B33" s="1"/>
      <x:c r="C33" s="1" t="str">
        <x:v>Operating result before tax / D&amp;A</x:v>
      </x:c>
      <x:c r="D33" s="1"/>
      <x:c r="E33" s="49" t="str">
        <x:f>IF(COUNT(E27,E31:E32)=3,E27-SUM(E31:E32),"n.a.")</x:f>
        <x:v>n.a.</x:v>
      </x:c>
      <x:c r="F33" s="49" t="str">
        <x:f>IF(COUNT(F27,F31:F32)=3,F27-SUM(F31:F32),"n.a.")</x:f>
        <x:v>n.a.</x:v>
      </x:c>
      <x:c r="G33" s="49" t="str">
        <x:f>IF(COUNT(G27,G31:G32)=3,G27-SUM(G31:G32),"n.a.")</x:f>
        <x:v>n.a.</x:v>
      </x:c>
      <x:c r="H33" s="49" t="str">
        <x:f>IF(COUNT(H27,H31:H32)=3,H27-SUM(H31:H32),"n.a.")</x:f>
        <x:v>n.a.</x:v>
      </x:c>
      <x:c r="I33" s="49" t="str">
        <x:f>IF(COUNT(I27,I31:I32)=3,I27-SUM(I31:I32),"n.a.")</x:f>
        <x:v>n.a.</x:v>
      </x:c>
      <x:c r="J33" s="49" t="str">
        <x:f>IF(COUNT(J27,J31:J32)=3,J27-SUM(J31:J32),"n.a.")</x:f>
        <x:v>n.a.</x:v>
      </x:c>
      <x:c r="K33" s="49" t="str">
        <x:f>IF(COUNT(K27,K31:K32)=3,K27-SUM(K31:K32),"n.a.")</x:f>
        <x:v>n.a.</x:v>
      </x:c>
      <x:c r="L33" s="49" t="str">
        <x:f>IF(COUNT(L27,L31:L32)=3,L27-SUM(L31:L32),"n.a.")</x:f>
        <x:v>n.a.</x:v>
      </x:c>
      <x:c r="M33" s="49" t="str">
        <x:f>IF(COUNT(M27,M31:M32)=3,M27-SUM(M31:M32),"n.a.")</x:f>
        <x:v>n.a.</x:v>
      </x:c>
      <x:c r="N33" s="49" t="str">
        <x:f>IF(COUNT(N27,N31:N32)=3,N27-SUM(N31:N32),"n.a.")</x:f>
        <x:v>n.a.</x:v>
      </x:c>
      <x:c r="O33" s="49" t="str">
        <x:f>IF(COUNT(O27,O31:O32)=3,O27-SUM(O31:O32),"n.a.")</x:f>
        <x:v>n.a.</x:v>
      </x:c>
      <x:c r="P33" s="49" t="str">
        <x:f>IF(COUNT(P27,P31:P32)=3,P27-SUM(P31:P32),"n.a.")</x:f>
        <x:v>n.a.</x:v>
      </x:c>
      <x:c r="Q33" s="49" t="str">
        <x:f>IF(COUNT(E33:P33)=12,SUM(E33:P33),"n.a.")</x:f>
        <x:v>n.a.</x:v>
      </x:c>
    </x:row>
    <x:row r="34" ht="21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1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1" customHeight="1">
      <x:c r="A36" s="1"/>
      <x:c r="B36" s="1"/>
      <x:c r="C36" s="10" t="str">
        <x:v>Amber inputs require Canopy quotes/contracts or management-approved quantities. All periods are unpopulated planning months.</x:v>
      </x:c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1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1" customHeight="1">
      <x:c r="A38" s="1"/>
      <x:c r="B38" s="1"/>
      <x:c r="C38" s="10" t="str">
        <x:v>US dollar model. Attach source currency, conversion date and actual FX basis when costs originate elsewhere.</x:v>
      </x:c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1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1" customHeight="1">
      <x:c r="A40" s="1"/>
      <x:c r="B40" s="1"/>
      <x:c r="C40" s="10" t="str">
        <x:v>GMV excludes materials/tax here. Recognized revenue includes only agreed platform fees plus distinct recurring subscriptions.</x:v>
      </x:c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 ht="21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 ht="21" customHeight="1">
      <x:c r="A42" s="1"/>
      <x:c r="B42" s="1"/>
      <x:c r="C42" s="10" t="str">
        <x:v>No inferred seat price: the $650 competitor offer is a separate reference in Model 1. Higher fees need customer evidence.</x:v>
      </x:c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 ht="21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 ht="21" customHeight="1">
      <x:c r="A44" s="1"/>
      <x:c r="B44" s="1"/>
      <x:c r="C44" s="10" t="str">
        <x:v>Variable costs include payment/payout fees, support, data, rework and claims. Other direct costs capture non-job delivery costs.</x:v>
      </x:c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 ht="21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 ht="21" customHeight="1">
      <x:c r="A46" s="1"/>
      <x:c r="B46" s="1"/>
      <x:c r="C46" s="10" t="str">
        <x:v>Count paid FTE by actual time employed. Loaded pay includes employer costs. Founder unpaid work must be disclosed separately.</x:v>
      </x:c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 ht="21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 ht="21" customHeight="1">
      <x:c r="A48" s="1"/>
      <x:c r="B48" s="1"/>
      <x:c r="C48" s="10" t="str">
        <x:v>This is an agent-platform contribution model, not a complete statutory three-statement forecast.</x:v>
      </x:c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 ht="21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 ht="21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 ht="24" customHeight="1">
      <x:c r="A51" s="1"/>
      <x:c r="B51" s="1"/>
      <x:c r="C51" s="6" t="str">
        <x:v>Evidence register</x:v>
      </x:c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1"/>
    </x:row>
    <x:row r="52" ht="21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 ht="21" customHeight="1">
      <x:c r="A53" s="1"/>
      <x:c r="B53" s="1"/>
      <x:c r="C53" s="1" t="str">
        <x:v>Driver</x:v>
      </x:c>
      <x:c r="D53" s="1" t="str"/>
      <x:c r="E53" s="1" t="str">
        <x:v>Source document</x:v>
      </x:c>
      <x:c r="F53" s="1" t="str"/>
      <x:c r="G53" s="1" t="str">
        <x:v>Date / validity</x:v>
      </x:c>
      <x:c r="H53" s="1" t="str"/>
      <x:c r="I53" s="1" t="str">
        <x:v>Currency / FX</x:v>
      </x:c>
      <x:c r="J53" s="1" t="str">
        <x:v>Owner</x:v>
      </x:c>
      <x:c r="K53" s="1"/>
      <x:c r="L53" s="1"/>
      <x:c r="M53" s="1"/>
      <x:c r="N53" s="1"/>
      <x:c r="O53" s="1"/>
      <x:c r="P53" s="1"/>
      <x:c r="Q53" s="1"/>
    </x:row>
    <x:row r="54" ht="21" customHeight="1">
      <x:c r="A54" s="1"/>
      <x:c r="B54" s="1"/>
      <x:c r="C54" s="1" t="str">
        <x:v>Customer count / signed dates</x:v>
      </x:c>
      <x:c r="D54" s="1"/>
      <x:c r="E54" s="14"/>
      <x:c r="F54" s="14"/>
      <x:c r="G54" s="14"/>
      <x:c r="H54" s="14"/>
      <x:c r="I54" s="14"/>
      <x:c r="J54" s="14"/>
      <x:c r="K54" s="1"/>
      <x:c r="L54" s="1"/>
      <x:c r="M54" s="1"/>
      <x:c r="N54" s="1"/>
      <x:c r="O54" s="1"/>
      <x:c r="P54" s="1"/>
      <x:c r="Q54" s="1"/>
    </x:row>
    <x:row r="55" ht="21" customHeight="1">
      <x:c r="A55" s="1"/>
      <x:c r="B55" s="1"/>
      <x:c r="C55" s="1" t="str">
        <x:v>Recurring fee contracts</x:v>
      </x:c>
      <x:c r="D55" s="1"/>
      <x:c r="E55" s="14"/>
      <x:c r="F55" s="14"/>
      <x:c r="G55" s="14"/>
      <x:c r="H55" s="14"/>
      <x:c r="I55" s="14"/>
      <x:c r="J55" s="14"/>
      <x:c r="K55" s="1"/>
      <x:c r="L55" s="1"/>
      <x:c r="M55" s="1"/>
      <x:c r="N55" s="1"/>
      <x:c r="O55" s="1"/>
      <x:c r="P55" s="1"/>
      <x:c r="Q55" s="1"/>
    </x:row>
    <x:row r="56" ht="21" customHeight="1">
      <x:c r="A56" s="1"/>
      <x:c r="B56" s="1"/>
      <x:c r="C56" s="1" t="str">
        <x:v>Jobs / season / capacity</x:v>
      </x:c>
      <x:c r="D56" s="1"/>
      <x:c r="E56" s="14"/>
      <x:c r="F56" s="14"/>
      <x:c r="G56" s="14"/>
      <x:c r="H56" s="14"/>
      <x:c r="I56" s="14"/>
      <x:c r="J56" s="14"/>
      <x:c r="K56" s="1"/>
      <x:c r="L56" s="1"/>
      <x:c r="M56" s="1"/>
      <x:c r="N56" s="1"/>
      <x:c r="O56" s="1"/>
      <x:c r="P56" s="1"/>
      <x:c r="Q56" s="1"/>
    </x:row>
    <x:row r="57" ht="21" customHeight="1">
      <x:c r="A57" s="1"/>
      <x:c r="B57" s="1"/>
      <x:c r="C57" s="1" t="str">
        <x:v>Service quotes / take rate</x:v>
      </x:c>
      <x:c r="D57" s="1"/>
      <x:c r="E57" s="14"/>
      <x:c r="F57" s="14"/>
      <x:c r="G57" s="14"/>
      <x:c r="H57" s="14"/>
      <x:c r="I57" s="14"/>
      <x:c r="J57" s="14"/>
      <x:c r="K57" s="1"/>
      <x:c r="L57" s="1"/>
      <x:c r="M57" s="1"/>
      <x:c r="N57" s="1"/>
      <x:c r="O57" s="1"/>
      <x:c r="P57" s="1"/>
      <x:c r="Q57" s="1"/>
    </x:row>
    <x:row r="58" ht="21" customHeight="1">
      <x:c r="A58" s="1"/>
      <x:c r="B58" s="1"/>
      <x:c r="C58" s="1" t="str">
        <x:v>Variable costs / insurance</x:v>
      </x:c>
      <x:c r="D58" s="1"/>
      <x:c r="E58" s="14"/>
      <x:c r="F58" s="14"/>
      <x:c r="G58" s="14"/>
      <x:c r="H58" s="14"/>
      <x:c r="I58" s="14"/>
      <x:c r="J58" s="14"/>
      <x:c r="K58" s="1"/>
      <x:c r="L58" s="1"/>
      <x:c r="M58" s="1"/>
      <x:c r="N58" s="1"/>
      <x:c r="O58" s="1"/>
      <x:c r="P58" s="1"/>
      <x:c r="Q58" s="1"/>
    </x:row>
    <x:row r="59" ht="21" customHeight="1">
      <x:c r="A59" s="1"/>
      <x:c r="B59" s="1"/>
      <x:c r="C59" s="1" t="str">
        <x:v>Payroll / contractor quotes</x:v>
      </x:c>
      <x:c r="D59" s="1"/>
      <x:c r="E59" s="14"/>
      <x:c r="F59" s="14"/>
      <x:c r="G59" s="14"/>
      <x:c r="H59" s="14"/>
      <x:c r="I59" s="14"/>
      <x:c r="J59" s="14"/>
      <x:c r="K59" s="1"/>
      <x:c r="L59" s="1"/>
      <x:c r="M59" s="1"/>
      <x:c r="N59" s="1"/>
      <x:c r="O59" s="1"/>
      <x:c r="P59" s="1"/>
      <x:c r="Q59" s="1"/>
    </x:row>
    <x:row r="60" ht="21" customHeight="1">
      <x:c r="A60" s="1"/>
      <x:c r="B60" s="1"/>
      <x:c r="C60" s="1" t="str">
        <x:v>Operating expense quotations</x:v>
      </x:c>
      <x:c r="D60" s="1"/>
      <x:c r="E60" s="14"/>
      <x:c r="F60" s="14"/>
      <x:c r="G60" s="14"/>
      <x:c r="H60" s="14"/>
      <x:c r="I60" s="14"/>
      <x:c r="J60" s="14"/>
      <x:c r="K60" s="1"/>
      <x:c r="L60" s="1"/>
      <x:c r="M60" s="1"/>
      <x:c r="N60" s="1"/>
      <x:c r="O60" s="1"/>
      <x:c r="P60" s="1"/>
      <x:c r="Q60" s="1"/>
    </x:row>
    <x:row r="61" ht="21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 ht="21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 ht="21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 ht="21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</x:sheetData>
  <x:dataValidations count="120">
    <x:dataValidation type="decimal" operator="greaterThanOrEqual" sqref="E12">
      <x:formula1>0</x:formula1>
    </x:dataValidation>
    <x:dataValidation type="decimal" operator="greaterThanOrEqual" sqref="E13">
      <x:formula1>0</x:formula1>
    </x:dataValidation>
    <x:dataValidation type="decimal" operator="greaterThanOrEqual" sqref="E16">
      <x:formula1>0</x:formula1>
    </x:dataValidation>
    <x:dataValidation type="decimal" operator="greaterThanOrEqual" sqref="E17">
      <x:formula1>0</x:formula1>
    </x:dataValidation>
    <x:dataValidation type="decimal" operator="between" sqref="E19">
      <x:formula1>0</x:formula1>
      <x:formula2>1</x:formula2>
    </x:dataValidation>
    <x:dataValidation type="decimal" operator="greaterThanOrEqual" sqref="E24">
      <x:formula1>0</x:formula1>
    </x:dataValidation>
    <x:dataValidation type="decimal" operator="greaterThanOrEqual" sqref="E26">
      <x:formula1>0</x:formula1>
    </x:dataValidation>
    <x:dataValidation type="decimal" operator="greaterThanOrEqual" sqref="E29">
      <x:formula1>0</x:formula1>
    </x:dataValidation>
    <x:dataValidation type="decimal" operator="greaterThanOrEqual" sqref="E30">
      <x:formula1>0</x:formula1>
    </x:dataValidation>
    <x:dataValidation type="decimal" operator="greaterThanOrEqual" sqref="E32">
      <x:formula1>0</x:formula1>
    </x:dataValidation>
    <x:dataValidation type="decimal" operator="greaterThanOrEqual" sqref="F12">
      <x:formula1>0</x:formula1>
    </x:dataValidation>
    <x:dataValidation type="decimal" operator="greaterThanOrEqual" sqref="F13">
      <x:formula1>0</x:formula1>
    </x:dataValidation>
    <x:dataValidation type="decimal" operator="greaterThanOrEqual" sqref="F16">
      <x:formula1>0</x:formula1>
    </x:dataValidation>
    <x:dataValidation type="decimal" operator="greaterThanOrEqual" sqref="F17">
      <x:formula1>0</x:formula1>
    </x:dataValidation>
    <x:dataValidation type="decimal" operator="between" sqref="F19">
      <x:formula1>0</x:formula1>
      <x:formula2>1</x:formula2>
    </x:dataValidation>
    <x:dataValidation type="decimal" operator="greaterThanOrEqual" sqref="F24">
      <x:formula1>0</x:formula1>
    </x:dataValidation>
    <x:dataValidation type="decimal" operator="greaterThanOrEqual" sqref="F26">
      <x:formula1>0</x:formula1>
    </x:dataValidation>
    <x:dataValidation type="decimal" operator="greaterThanOrEqual" sqref="F29">
      <x:formula1>0</x:formula1>
    </x:dataValidation>
    <x:dataValidation type="decimal" operator="greaterThanOrEqual" sqref="F30">
      <x:formula1>0</x:formula1>
    </x:dataValidation>
    <x:dataValidation type="decimal" operator="greaterThanOrEqual" sqref="F32">
      <x:formula1>0</x:formula1>
    </x:dataValidation>
    <x:dataValidation type="decimal" operator="greaterThanOrEqual" sqref="G12">
      <x:formula1>0</x:formula1>
    </x:dataValidation>
    <x:dataValidation type="decimal" operator="greaterThanOrEqual" sqref="G13">
      <x:formula1>0</x:formula1>
    </x:dataValidation>
    <x:dataValidation type="decimal" operator="greaterThanOrEqual" sqref="G16">
      <x:formula1>0</x:formula1>
    </x:dataValidation>
    <x:dataValidation type="decimal" operator="greaterThanOrEqual" sqref="G17">
      <x:formula1>0</x:formula1>
    </x:dataValidation>
    <x:dataValidation type="decimal" operator="between" sqref="G19">
      <x:formula1>0</x:formula1>
      <x:formula2>1</x:formula2>
    </x:dataValidation>
    <x:dataValidation type="decimal" operator="greaterThanOrEqual" sqref="G24">
      <x:formula1>0</x:formula1>
    </x:dataValidation>
    <x:dataValidation type="decimal" operator="greaterThanOrEqual" sqref="G26">
      <x:formula1>0</x:formula1>
    </x:dataValidation>
    <x:dataValidation type="decimal" operator="greaterThanOrEqual" sqref="G29">
      <x:formula1>0</x:formula1>
    </x:dataValidation>
    <x:dataValidation type="decimal" operator="greaterThanOrEqual" sqref="G30">
      <x:formula1>0</x:formula1>
    </x:dataValidation>
    <x:dataValidation type="decimal" operator="greaterThanOrEqual" sqref="G32">
      <x:formula1>0</x:formula1>
    </x:dataValidation>
    <x:dataValidation type="decimal" operator="greaterThanOrEqual" sqref="H12">
      <x:formula1>0</x:formula1>
    </x:dataValidation>
    <x:dataValidation type="decimal" operator="greaterThanOrEqual" sqref="H13">
      <x:formula1>0</x:formula1>
    </x:dataValidation>
    <x:dataValidation type="decimal" operator="greaterThanOrEqual" sqref="H16">
      <x:formula1>0</x:formula1>
    </x:dataValidation>
    <x:dataValidation type="decimal" operator="greaterThanOrEqual" sqref="H17">
      <x:formula1>0</x:formula1>
    </x:dataValidation>
    <x:dataValidation type="decimal" operator="between" sqref="H19">
      <x:formula1>0</x:formula1>
      <x:formula2>1</x:formula2>
    </x:dataValidation>
    <x:dataValidation type="decimal" operator="greaterThanOrEqual" sqref="H24">
      <x:formula1>0</x:formula1>
    </x:dataValidation>
    <x:dataValidation type="decimal" operator="greaterThanOrEqual" sqref="H26">
      <x:formula1>0</x:formula1>
    </x:dataValidation>
    <x:dataValidation type="decimal" operator="greaterThanOrEqual" sqref="H29">
      <x:formula1>0</x:formula1>
    </x:dataValidation>
    <x:dataValidation type="decimal" operator="greaterThanOrEqual" sqref="H30">
      <x:formula1>0</x:formula1>
    </x:dataValidation>
    <x:dataValidation type="decimal" operator="greaterThanOrEqual" sqref="H32">
      <x:formula1>0</x:formula1>
    </x:dataValidation>
    <x:dataValidation type="decimal" operator="greaterThanOrEqual" sqref="I12">
      <x:formula1>0</x:formula1>
    </x:dataValidation>
    <x:dataValidation type="decimal" operator="greaterThanOrEqual" sqref="I13">
      <x:formula1>0</x:formula1>
    </x:dataValidation>
    <x:dataValidation type="decimal" operator="greaterThanOrEqual" sqref="I16">
      <x:formula1>0</x:formula1>
    </x:dataValidation>
    <x:dataValidation type="decimal" operator="greaterThanOrEqual" sqref="I17">
      <x:formula1>0</x:formula1>
    </x:dataValidation>
    <x:dataValidation type="decimal" operator="between" sqref="I19">
      <x:formula1>0</x:formula1>
      <x:formula2>1</x:formula2>
    </x:dataValidation>
    <x:dataValidation type="decimal" operator="greaterThanOrEqual" sqref="I24">
      <x:formula1>0</x:formula1>
    </x:dataValidation>
    <x:dataValidation type="decimal" operator="greaterThanOrEqual" sqref="I26">
      <x:formula1>0</x:formula1>
    </x:dataValidation>
    <x:dataValidation type="decimal" operator="greaterThanOrEqual" sqref="I29">
      <x:formula1>0</x:formula1>
    </x:dataValidation>
    <x:dataValidation type="decimal" operator="greaterThanOrEqual" sqref="I30">
      <x:formula1>0</x:formula1>
    </x:dataValidation>
    <x:dataValidation type="decimal" operator="greaterThanOrEqual" sqref="I32">
      <x:formula1>0</x:formula1>
    </x:dataValidation>
    <x:dataValidation type="decimal" operator="greaterThanOrEqual" sqref="J12">
      <x:formula1>0</x:formula1>
    </x:dataValidation>
    <x:dataValidation type="decimal" operator="greaterThanOrEqual" sqref="J13">
      <x:formula1>0</x:formula1>
    </x:dataValidation>
    <x:dataValidation type="decimal" operator="greaterThanOrEqual" sqref="J16">
      <x:formula1>0</x:formula1>
    </x:dataValidation>
    <x:dataValidation type="decimal" operator="greaterThanOrEqual" sqref="J17">
      <x:formula1>0</x:formula1>
    </x:dataValidation>
    <x:dataValidation type="decimal" operator="between" sqref="J19">
      <x:formula1>0</x:formula1>
      <x:formula2>1</x:formula2>
    </x:dataValidation>
    <x:dataValidation type="decimal" operator="greaterThanOrEqual" sqref="J24">
      <x:formula1>0</x:formula1>
    </x:dataValidation>
    <x:dataValidation type="decimal" operator="greaterThanOrEqual" sqref="J26">
      <x:formula1>0</x:formula1>
    </x:dataValidation>
    <x:dataValidation type="decimal" operator="greaterThanOrEqual" sqref="J29">
      <x:formula1>0</x:formula1>
    </x:dataValidation>
    <x:dataValidation type="decimal" operator="greaterThanOrEqual" sqref="J30">
      <x:formula1>0</x:formula1>
    </x:dataValidation>
    <x:dataValidation type="decimal" operator="greaterThanOrEqual" sqref="J32">
      <x:formula1>0</x:formula1>
    </x:dataValidation>
    <x:dataValidation type="decimal" operator="greaterThanOrEqual" sqref="K12">
      <x:formula1>0</x:formula1>
    </x:dataValidation>
    <x:dataValidation type="decimal" operator="greaterThanOrEqual" sqref="K13">
      <x:formula1>0</x:formula1>
    </x:dataValidation>
    <x:dataValidation type="decimal" operator="greaterThanOrEqual" sqref="K16">
      <x:formula1>0</x:formula1>
    </x:dataValidation>
    <x:dataValidation type="decimal" operator="greaterThanOrEqual" sqref="K17">
      <x:formula1>0</x:formula1>
    </x:dataValidation>
    <x:dataValidation type="decimal" operator="between" sqref="K19">
      <x:formula1>0</x:formula1>
      <x:formula2>1</x:formula2>
    </x:dataValidation>
    <x:dataValidation type="decimal" operator="greaterThanOrEqual" sqref="K24">
      <x:formula1>0</x:formula1>
    </x:dataValidation>
    <x:dataValidation type="decimal" operator="greaterThanOrEqual" sqref="K26">
      <x:formula1>0</x:formula1>
    </x:dataValidation>
    <x:dataValidation type="decimal" operator="greaterThanOrEqual" sqref="K29">
      <x:formula1>0</x:formula1>
    </x:dataValidation>
    <x:dataValidation type="decimal" operator="greaterThanOrEqual" sqref="K30">
      <x:formula1>0</x:formula1>
    </x:dataValidation>
    <x:dataValidation type="decimal" operator="greaterThanOrEqual" sqref="K32">
      <x:formula1>0</x:formula1>
    </x:dataValidation>
    <x:dataValidation type="decimal" operator="greaterThanOrEqual" sqref="L12">
      <x:formula1>0</x:formula1>
    </x:dataValidation>
    <x:dataValidation type="decimal" operator="greaterThanOrEqual" sqref="L13">
      <x:formula1>0</x:formula1>
    </x:dataValidation>
    <x:dataValidation type="decimal" operator="greaterThanOrEqual" sqref="L16">
      <x:formula1>0</x:formula1>
    </x:dataValidation>
    <x:dataValidation type="decimal" operator="greaterThanOrEqual" sqref="L17">
      <x:formula1>0</x:formula1>
    </x:dataValidation>
    <x:dataValidation type="decimal" operator="between" sqref="L19">
      <x:formula1>0</x:formula1>
      <x:formula2>1</x:formula2>
    </x:dataValidation>
    <x:dataValidation type="decimal" operator="greaterThanOrEqual" sqref="L24">
      <x:formula1>0</x:formula1>
    </x:dataValidation>
    <x:dataValidation type="decimal" operator="greaterThanOrEqual" sqref="L26">
      <x:formula1>0</x:formula1>
    </x:dataValidation>
    <x:dataValidation type="decimal" operator="greaterThanOrEqual" sqref="L29">
      <x:formula1>0</x:formula1>
    </x:dataValidation>
    <x:dataValidation type="decimal" operator="greaterThanOrEqual" sqref="L30">
      <x:formula1>0</x:formula1>
    </x:dataValidation>
    <x:dataValidation type="decimal" operator="greaterThanOrEqual" sqref="L32">
      <x:formula1>0</x:formula1>
    </x:dataValidation>
    <x:dataValidation type="decimal" operator="greaterThanOrEqual" sqref="M12">
      <x:formula1>0</x:formula1>
    </x:dataValidation>
    <x:dataValidation type="decimal" operator="greaterThanOrEqual" sqref="M13">
      <x:formula1>0</x:formula1>
    </x:dataValidation>
    <x:dataValidation type="decimal" operator="greaterThanOrEqual" sqref="M16">
      <x:formula1>0</x:formula1>
    </x:dataValidation>
    <x:dataValidation type="decimal" operator="greaterThanOrEqual" sqref="M17">
      <x:formula1>0</x:formula1>
    </x:dataValidation>
    <x:dataValidation type="decimal" operator="between" sqref="M19">
      <x:formula1>0</x:formula1>
      <x:formula2>1</x:formula2>
    </x:dataValidation>
    <x:dataValidation type="decimal" operator="greaterThanOrEqual" sqref="M24">
      <x:formula1>0</x:formula1>
    </x:dataValidation>
    <x:dataValidation type="decimal" operator="greaterThanOrEqual" sqref="M26">
      <x:formula1>0</x:formula1>
    </x:dataValidation>
    <x:dataValidation type="decimal" operator="greaterThanOrEqual" sqref="M29">
      <x:formula1>0</x:formula1>
    </x:dataValidation>
    <x:dataValidation type="decimal" operator="greaterThanOrEqual" sqref="M30">
      <x:formula1>0</x:formula1>
    </x:dataValidation>
    <x:dataValidation type="decimal" operator="greaterThanOrEqual" sqref="M32">
      <x:formula1>0</x:formula1>
    </x:dataValidation>
    <x:dataValidation type="decimal" operator="greaterThanOrEqual" sqref="N12">
      <x:formula1>0</x:formula1>
    </x:dataValidation>
    <x:dataValidation type="decimal" operator="greaterThanOrEqual" sqref="N13">
      <x:formula1>0</x:formula1>
    </x:dataValidation>
    <x:dataValidation type="decimal" operator="greaterThanOrEqual" sqref="N16">
      <x:formula1>0</x:formula1>
    </x:dataValidation>
    <x:dataValidation type="decimal" operator="greaterThanOrEqual" sqref="N17">
      <x:formula1>0</x:formula1>
    </x:dataValidation>
    <x:dataValidation type="decimal" operator="between" sqref="N19">
      <x:formula1>0</x:formula1>
      <x:formula2>1</x:formula2>
    </x:dataValidation>
    <x:dataValidation type="decimal" operator="greaterThanOrEqual" sqref="N24">
      <x:formula1>0</x:formula1>
    </x:dataValidation>
    <x:dataValidation type="decimal" operator="greaterThanOrEqual" sqref="N26">
      <x:formula1>0</x:formula1>
    </x:dataValidation>
    <x:dataValidation type="decimal" operator="greaterThanOrEqual" sqref="N29">
      <x:formula1>0</x:formula1>
    </x:dataValidation>
    <x:dataValidation type="decimal" operator="greaterThanOrEqual" sqref="N30">
      <x:formula1>0</x:formula1>
    </x:dataValidation>
    <x:dataValidation type="decimal" operator="greaterThanOrEqual" sqref="N32">
      <x:formula1>0</x:formula1>
    </x:dataValidation>
    <x:dataValidation type="decimal" operator="greaterThanOrEqual" sqref="O12">
      <x:formula1>0</x:formula1>
    </x:dataValidation>
    <x:dataValidation type="decimal" operator="greaterThanOrEqual" sqref="O13">
      <x:formula1>0</x:formula1>
    </x:dataValidation>
    <x:dataValidation type="decimal" operator="greaterThanOrEqual" sqref="O16">
      <x:formula1>0</x:formula1>
    </x:dataValidation>
    <x:dataValidation type="decimal" operator="greaterThanOrEqual" sqref="O17">
      <x:formula1>0</x:formula1>
    </x:dataValidation>
    <x:dataValidation type="decimal" operator="between" sqref="O19">
      <x:formula1>0</x:formula1>
      <x:formula2>1</x:formula2>
    </x:dataValidation>
    <x:dataValidation type="decimal" operator="greaterThanOrEqual" sqref="O24">
      <x:formula1>0</x:formula1>
    </x:dataValidation>
    <x:dataValidation type="decimal" operator="greaterThanOrEqual" sqref="O26">
      <x:formula1>0</x:formula1>
    </x:dataValidation>
    <x:dataValidation type="decimal" operator="greaterThanOrEqual" sqref="O29">
      <x:formula1>0</x:formula1>
    </x:dataValidation>
    <x:dataValidation type="decimal" operator="greaterThanOrEqual" sqref="O30">
      <x:formula1>0</x:formula1>
    </x:dataValidation>
    <x:dataValidation type="decimal" operator="greaterThanOrEqual" sqref="O32">
      <x:formula1>0</x:formula1>
    </x:dataValidation>
    <x:dataValidation type="decimal" operator="greaterThanOrEqual" sqref="P12">
      <x:formula1>0</x:formula1>
    </x:dataValidation>
    <x:dataValidation type="decimal" operator="greaterThanOrEqual" sqref="P13">
      <x:formula1>0</x:formula1>
    </x:dataValidation>
    <x:dataValidation type="decimal" operator="greaterThanOrEqual" sqref="P16">
      <x:formula1>0</x:formula1>
    </x:dataValidation>
    <x:dataValidation type="decimal" operator="greaterThanOrEqual" sqref="P17">
      <x:formula1>0</x:formula1>
    </x:dataValidation>
    <x:dataValidation type="decimal" operator="between" sqref="P19">
      <x:formula1>0</x:formula1>
      <x:formula2>1</x:formula2>
    </x:dataValidation>
    <x:dataValidation type="decimal" operator="greaterThanOrEqual" sqref="P24">
      <x:formula1>0</x:formula1>
    </x:dataValidation>
    <x:dataValidation type="decimal" operator="greaterThanOrEqual" sqref="P26">
      <x:formula1>0</x:formula1>
    </x:dataValidation>
    <x:dataValidation type="decimal" operator="greaterThanOrEqual" sqref="P29">
      <x:formula1>0</x:formula1>
    </x:dataValidation>
    <x:dataValidation type="decimal" operator="greaterThanOrEqual" sqref="P30">
      <x:formula1>0</x:formula1>
    </x:dataValidation>
    <x:dataValidation type="decimal" operator="greaterThanOrEqual" sqref="P32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98222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9" hidden="0" customWidth="1"/>
    <x:col min="4" max="4" width="3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9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1" customHeight="1">
      <x:c r="A2" s="1"/>
      <x:c r="B2" s="1"/>
      <x:c r="C2" s="2" t="str">
        <x:v>3  Cash, funding and valuation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1" customHeight="1">
      <x:c r="A3" s="1"/>
      <x:c r="B3" s="1"/>
      <x:c r="C3" s="3" t="str">
        <x:v>Added 15 Sep 2026 · R1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 ht="21" customHeight="1">
      <x:c r="A4" s="1"/>
      <x:c r="B4" s="1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</x:row>
    <x:row r="5" ht="21" customHeight="1">
      <x:c r="A5" s="1"/>
      <x:c r="B5" s="1"/>
      <x:c r="C5" s="1"/>
      <x:c r="D5" s="1"/>
      <x:c r="E5" s="26" t="n">
        <x:v>46296</x:v>
      </x:c>
      <x:c r="F5" s="26" t="n">
        <x:v>46327</x:v>
      </x:c>
      <x:c r="G5" s="26" t="n">
        <x:v>46357</x:v>
      </x:c>
      <x:c r="H5" s="26" t="n">
        <x:v>46388</x:v>
      </x:c>
      <x:c r="I5" s="26" t="n">
        <x:v>46419</x:v>
      </x:c>
      <x:c r="J5" s="26" t="n">
        <x:v>46447</x:v>
      </x:c>
      <x:c r="K5" s="26" t="n">
        <x:v>46478</x:v>
      </x:c>
      <x:c r="L5" s="26" t="n">
        <x:v>46508</x:v>
      </x:c>
      <x:c r="M5" s="26" t="n">
        <x:v>46539</x:v>
      </x:c>
      <x:c r="N5" s="26" t="n">
        <x:v>46569</x:v>
      </x:c>
      <x:c r="O5" s="26" t="n">
        <x:v>46600</x:v>
      </x:c>
      <x:c r="P5" s="26" t="n">
        <x:v>46631</x:v>
      </x:c>
      <x:c r="Q5" s="1" t="str">
        <x:v>12-month / ending</x:v>
      </x:c>
    </x:row>
    <x:row r="6" ht="21" customHeight="1">
      <x:c r="A6" s="1"/>
      <x:c r="B6" s="1"/>
      <x:c r="C6" s="1"/>
      <x:c r="D6" s="1"/>
      <x:c r="E6" s="36"/>
      <x:c r="F6" s="36"/>
      <x:c r="G6" s="36"/>
      <x:c r="H6" s="36"/>
      <x:c r="I6" s="36"/>
      <x:c r="J6" s="36"/>
      <x:c r="K6" s="36"/>
      <x:c r="L6" s="36"/>
      <x:c r="M6" s="36"/>
      <x:c r="N6" s="36"/>
      <x:c r="O6" s="36"/>
      <x:c r="P6" s="36"/>
      <x:c r="Q6" s="36"/>
    </x:row>
    <x:row r="7" ht="21" customHeight="1">
      <x:c r="A7" s="1"/>
      <x:c r="B7" s="1"/>
      <x:c r="C7" s="1" t="str">
        <x:v>Cash at period end (USD)</x:v>
      </x:c>
      <x:c r="D7" s="1"/>
      <x:c r="E7" s="46" t="str">
        <x:f>E22</x:f>
        <x:v>n.a.</x:v>
      </x:c>
      <x:c r="F7" s="46" t="str">
        <x:f>F22</x:f>
        <x:v>n.a.</x:v>
      </x:c>
      <x:c r="G7" s="46" t="str">
        <x:f>G22</x:f>
        <x:v>n.a.</x:v>
      </x:c>
      <x:c r="H7" s="46" t="str">
        <x:f>H22</x:f>
        <x:v>n.a.</x:v>
      </x:c>
      <x:c r="I7" s="46" t="str">
        <x:f>I22</x:f>
        <x:v>n.a.</x:v>
      </x:c>
      <x:c r="J7" s="46" t="str">
        <x:f>J22</x:f>
        <x:v>n.a.</x:v>
      </x:c>
      <x:c r="K7" s="46" t="str">
        <x:f>K22</x:f>
        <x:v>n.a.</x:v>
      </x:c>
      <x:c r="L7" s="46" t="str">
        <x:f>L22</x:f>
        <x:v>n.a.</x:v>
      </x:c>
      <x:c r="M7" s="46" t="str">
        <x:f>M22</x:f>
        <x:v>n.a.</x:v>
      </x:c>
      <x:c r="N7" s="46" t="str">
        <x:f>N22</x:f>
        <x:v>n.a.</x:v>
      </x:c>
      <x:c r="O7" s="46" t="str">
        <x:f>O22</x:f>
        <x:v>n.a.</x:v>
      </x:c>
      <x:c r="P7" s="46" t="str">
        <x:f>P22</x:f>
        <x:v>n.a.</x:v>
      </x:c>
      <x:c r="Q7" s="46" t="str">
        <x:f>P7</x:f>
        <x:v>n.a.</x:v>
      </x:c>
    </x:row>
    <x:row r="8" ht="21" customHeight="1">
      <x:c r="A8" s="1"/>
      <x:c r="B8" s="1"/>
      <x:c r="C8" s="1" t="str">
        <x:v>Cumulative new funding needed (USD)</x:v>
      </x:c>
      <x:c r="D8" s="1"/>
      <x:c r="E8" s="46" t="str">
        <x:f>E26</x:f>
        <x:v>n.a.</x:v>
      </x:c>
      <x:c r="F8" s="46" t="str">
        <x:f>F26</x:f>
        <x:v>n.a.</x:v>
      </x:c>
      <x:c r="G8" s="46" t="str">
        <x:f>G26</x:f>
        <x:v>n.a.</x:v>
      </x:c>
      <x:c r="H8" s="46" t="str">
        <x:f>H26</x:f>
        <x:v>n.a.</x:v>
      </x:c>
      <x:c r="I8" s="46" t="str">
        <x:f>I26</x:f>
        <x:v>n.a.</x:v>
      </x:c>
      <x:c r="J8" s="46" t="str">
        <x:f>J26</x:f>
        <x:v>n.a.</x:v>
      </x:c>
      <x:c r="K8" s="46" t="str">
        <x:f>K26</x:f>
        <x:v>n.a.</x:v>
      </x:c>
      <x:c r="L8" s="46" t="str">
        <x:f>L26</x:f>
        <x:v>n.a.</x:v>
      </x:c>
      <x:c r="M8" s="46" t="str">
        <x:f>M26</x:f>
        <x:v>n.a.</x:v>
      </x:c>
      <x:c r="N8" s="46" t="str">
        <x:f>N26</x:f>
        <x:v>n.a.</x:v>
      </x:c>
      <x:c r="O8" s="46" t="str">
        <x:f>O26</x:f>
        <x:v>n.a.</x:v>
      </x:c>
      <x:c r="P8" s="46" t="str">
        <x:f>P26</x:f>
        <x:v>n.a.</x:v>
      </x:c>
      <x:c r="Q8" s="46" t="str">
        <x:f>P8</x:f>
        <x:v>n.a.</x:v>
      </x:c>
    </x:row>
    <x:row r="9" ht="21" customHeight="1">
      <x:c r="A9" s="1"/>
      <x:c r="B9" s="1"/>
      <x:c r="C9" s="1"/>
      <x:c r="D9" s="1"/>
      <x:c r="E9" s="51"/>
      <x:c r="F9" s="51"/>
      <x:c r="G9" s="51"/>
      <x:c r="H9" s="51"/>
      <x:c r="I9" s="51"/>
      <x:c r="J9" s="51"/>
      <x:c r="K9" s="51"/>
      <x:c r="L9" s="51"/>
      <x:c r="M9" s="51"/>
      <x:c r="N9" s="51"/>
      <x:c r="O9" s="51"/>
      <x:c r="P9" s="51"/>
      <x:c r="Q9" s="51"/>
    </x:row>
    <x:row r="10" ht="24" customHeight="1">
      <x:c r="A10" s="1"/>
      <x:c r="B10" s="1"/>
      <x:c r="C10" s="6" t="str">
        <x:v>Cash schedule: enter actual collection and payment timing</x:v>
      </x:c>
      <x:c r="D10" s="6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1"/>
    </x:row>
    <x:row r="11" ht="21" customHeight="1">
      <x:c r="A11" s="1"/>
      <x:c r="B11" s="1"/>
      <x:c r="C11" s="1"/>
      <x:c r="D11" s="1"/>
      <x:c r="E11" s="51"/>
      <x:c r="F11" s="51"/>
      <x:c r="G11" s="51"/>
      <x:c r="H11" s="51"/>
      <x:c r="I11" s="51"/>
      <x:c r="J11" s="51"/>
      <x:c r="K11" s="51"/>
      <x:c r="L11" s="51"/>
      <x:c r="M11" s="51"/>
      <x:c r="N11" s="51"/>
      <x:c r="O11" s="51"/>
      <x:c r="P11" s="51"/>
      <x:c r="Q11" s="51"/>
    </x:row>
    <x:row r="12" ht="21" customHeight="1">
      <x:c r="A12" s="1"/>
      <x:c r="B12" s="1"/>
      <x:c r="C12" s="1" t="str">
        <x:v>Opening cash (USD)</x:v>
      </x:c>
      <x:c r="D12" s="1"/>
      <x:c r="E12" s="47"/>
      <x:c r="F12" s="49" t="str">
        <x:f>E22</x:f>
        <x:v>n.a.</x:v>
      </x:c>
      <x:c r="G12" s="49" t="str">
        <x:f>F22</x:f>
        <x:v>n.a.</x:v>
      </x:c>
      <x:c r="H12" s="49" t="str">
        <x:f>G22</x:f>
        <x:v>n.a.</x:v>
      </x:c>
      <x:c r="I12" s="49" t="str">
        <x:f>H22</x:f>
        <x:v>n.a.</x:v>
      </x:c>
      <x:c r="J12" s="49" t="str">
        <x:f>I22</x:f>
        <x:v>n.a.</x:v>
      </x:c>
      <x:c r="K12" s="49" t="str">
        <x:f>J22</x:f>
        <x:v>n.a.</x:v>
      </x:c>
      <x:c r="L12" s="49" t="str">
        <x:f>K22</x:f>
        <x:v>n.a.</x:v>
      </x:c>
      <x:c r="M12" s="49" t="str">
        <x:f>L22</x:f>
        <x:v>n.a.</x:v>
      </x:c>
      <x:c r="N12" s="49" t="str">
        <x:f>M22</x:f>
        <x:v>n.a.</x:v>
      </x:c>
      <x:c r="O12" s="49" t="str">
        <x:f>N22</x:f>
        <x:v>n.a.</x:v>
      </x:c>
      <x:c r="P12" s="49" t="str">
        <x:f>O22</x:f>
        <x:v>n.a.</x:v>
      </x:c>
      <x:c r="Q12" s="51"/>
    </x:row>
    <x:row r="13" ht="21" customHeight="1">
      <x:c r="A13" s="1"/>
      <x:c r="B13" s="1"/>
      <x:c r="C13" s="1" t="str">
        <x:v>Customer cash collected (USD)</x:v>
      </x:c>
      <x:c r="D13" s="1"/>
      <x:c r="E13" s="47"/>
      <x:c r="F13" s="47"/>
      <x:c r="G13" s="47"/>
      <x:c r="H13" s="47"/>
      <x:c r="I13" s="47"/>
      <x:c r="J13" s="47"/>
      <x:c r="K13" s="47"/>
      <x:c r="L13" s="47"/>
      <x:c r="M13" s="47"/>
      <x:c r="N13" s="47"/>
      <x:c r="O13" s="47"/>
      <x:c r="P13" s="47"/>
      <x:c r="Q13" s="49" t="str">
        <x:f>IF(COUNT(E13:P13)=12,SUM(E13:P13),"n.a.")</x:f>
        <x:v>n.a.</x:v>
      </x:c>
    </x:row>
    <x:row r="14" ht="21" customHeight="1">
      <x:c r="A14" s="1"/>
      <x:c r="B14" s="1"/>
      <x:c r="C14" s="1" t="str">
        <x:v>Cash operating payments (USD)</x:v>
      </x:c>
      <x:c r="D14" s="1"/>
      <x:c r="E14" s="47"/>
      <x:c r="F14" s="47"/>
      <x:c r="G14" s="47"/>
      <x:c r="H14" s="47"/>
      <x:c r="I14" s="47"/>
      <x:c r="J14" s="47"/>
      <x:c r="K14" s="47"/>
      <x:c r="L14" s="47"/>
      <x:c r="M14" s="47"/>
      <x:c r="N14" s="47"/>
      <x:c r="O14" s="47"/>
      <x:c r="P14" s="47"/>
      <x:c r="Q14" s="49" t="str">
        <x:f>IF(COUNT(E14:P14)=12,SUM(E14:P14),"n.a.")</x:f>
        <x:v>n.a.</x:v>
      </x:c>
    </x:row>
    <x:row r="15" ht="21" customHeight="1">
      <x:c r="A15" s="1"/>
      <x:c r="B15" s="1"/>
      <x:c r="C15" s="1" t="str">
        <x:v>Capital expenditure paid (USD)</x:v>
      </x:c>
      <x:c r="D15" s="1"/>
      <x:c r="E15" s="47"/>
      <x:c r="F15" s="47"/>
      <x:c r="G15" s="47"/>
      <x:c r="H15" s="47"/>
      <x:c r="I15" s="47"/>
      <x:c r="J15" s="47"/>
      <x:c r="K15" s="47"/>
      <x:c r="L15" s="47"/>
      <x:c r="M15" s="47"/>
      <x:c r="N15" s="47"/>
      <x:c r="O15" s="47"/>
      <x:c r="P15" s="47"/>
      <x:c r="Q15" s="49" t="str">
        <x:f>IF(COUNT(E15:P15)=12,SUM(E15:P15),"n.a.")</x:f>
        <x:v>n.a.</x:v>
      </x:c>
    </x:row>
    <x:row r="16" ht="21" customHeight="1">
      <x:c r="A16" s="1"/>
      <x:c r="B16" s="1"/>
      <x:c r="C16" s="1" t="str">
        <x:v>Cash tax paid (USD)</x:v>
      </x:c>
      <x:c r="D16" s="1"/>
      <x:c r="E16" s="47"/>
      <x:c r="F16" s="47"/>
      <x:c r="G16" s="47"/>
      <x:c r="H16" s="47"/>
      <x:c r="I16" s="47"/>
      <x:c r="J16" s="47"/>
      <x:c r="K16" s="47"/>
      <x:c r="L16" s="47"/>
      <x:c r="M16" s="47"/>
      <x:c r="N16" s="47"/>
      <x:c r="O16" s="47"/>
      <x:c r="P16" s="47"/>
      <x:c r="Q16" s="49" t="str">
        <x:f>IF(COUNT(E16:P16)=12,SUM(E16:P16),"n.a.")</x:f>
        <x:v>n.a.</x:v>
      </x:c>
    </x:row>
    <x:row r="17" ht="21" customHeight="1">
      <x:c r="A17" s="1"/>
      <x:c r="B17" s="1"/>
      <x:c r="C17" s="1" t="str">
        <x:v>Debt service paid (USD)</x:v>
      </x:c>
      <x:c r="D17" s="1"/>
      <x:c r="E17" s="47"/>
      <x:c r="F17" s="47"/>
      <x:c r="G17" s="47"/>
      <x:c r="H17" s="47"/>
      <x:c r="I17" s="47"/>
      <x:c r="J17" s="47"/>
      <x:c r="K17" s="47"/>
      <x:c r="L17" s="47"/>
      <x:c r="M17" s="47"/>
      <x:c r="N17" s="47"/>
      <x:c r="O17" s="47"/>
      <x:c r="P17" s="47"/>
      <x:c r="Q17" s="49" t="str">
        <x:f>IF(COUNT(E17:P17)=12,SUM(E17:P17),"n.a.")</x:f>
        <x:v>n.a.</x:v>
      </x:c>
    </x:row>
    <x:row r="18" ht="21" customHeight="1">
      <x:c r="A18" s="1"/>
      <x:c r="B18" s="1"/>
      <x:c r="C18" s="1" t="str">
        <x:v>Net cash before financing (USD)</x:v>
      </x:c>
      <x:c r="D18" s="1"/>
      <x:c r="E18" s="49" t="str">
        <x:f>IF(COUNT(E13:E17)=5,E13-SUM(E14:E17),"n.a.")</x:f>
        <x:v>n.a.</x:v>
      </x:c>
      <x:c r="F18" s="49" t="str">
        <x:f>IF(COUNT(F13:F17)=5,F13-SUM(F14:F17),"n.a.")</x:f>
        <x:v>n.a.</x:v>
      </x:c>
      <x:c r="G18" s="49" t="str">
        <x:f>IF(COUNT(G13:G17)=5,G13-SUM(G14:G17),"n.a.")</x:f>
        <x:v>n.a.</x:v>
      </x:c>
      <x:c r="H18" s="49" t="str">
        <x:f>IF(COUNT(H13:H17)=5,H13-SUM(H14:H17),"n.a.")</x:f>
        <x:v>n.a.</x:v>
      </x:c>
      <x:c r="I18" s="49" t="str">
        <x:f>IF(COUNT(I13:I17)=5,I13-SUM(I14:I17),"n.a.")</x:f>
        <x:v>n.a.</x:v>
      </x:c>
      <x:c r="J18" s="49" t="str">
        <x:f>IF(COUNT(J13:J17)=5,J13-SUM(J14:J17),"n.a.")</x:f>
        <x:v>n.a.</x:v>
      </x:c>
      <x:c r="K18" s="49" t="str">
        <x:f>IF(COUNT(K13:K17)=5,K13-SUM(K14:K17),"n.a.")</x:f>
        <x:v>n.a.</x:v>
      </x:c>
      <x:c r="L18" s="49" t="str">
        <x:f>IF(COUNT(L13:L17)=5,L13-SUM(L14:L17),"n.a.")</x:f>
        <x:v>n.a.</x:v>
      </x:c>
      <x:c r="M18" s="49" t="str">
        <x:f>IF(COUNT(M13:M17)=5,M13-SUM(M14:M17),"n.a.")</x:f>
        <x:v>n.a.</x:v>
      </x:c>
      <x:c r="N18" s="49" t="str">
        <x:f>IF(COUNT(N13:N17)=5,N13-SUM(N14:N17),"n.a.")</x:f>
        <x:v>n.a.</x:v>
      </x:c>
      <x:c r="O18" s="49" t="str">
        <x:f>IF(COUNT(O13:O17)=5,O13-SUM(O14:O17),"n.a.")</x:f>
        <x:v>n.a.</x:v>
      </x:c>
      <x:c r="P18" s="49" t="str">
        <x:f>IF(COUNT(P13:P17)=5,P13-SUM(P14:P17),"n.a.")</x:f>
        <x:v>n.a.</x:v>
      </x:c>
      <x:c r="Q18" s="49" t="str">
        <x:f>IF(COUNT(E18:P18)=12,SUM(E18:P18),"n.a.")</x:f>
        <x:v>n.a.</x:v>
      </x:c>
    </x:row>
    <x:row r="19" ht="21" customHeight="1">
      <x:c r="A19" s="1"/>
      <x:c r="B19" s="1"/>
      <x:c r="C19" s="1"/>
      <x:c r="D19" s="1"/>
      <x:c r="E19" s="51"/>
      <x:c r="F19" s="51"/>
      <x:c r="G19" s="51"/>
      <x:c r="H19" s="51"/>
      <x:c r="I19" s="51"/>
      <x:c r="J19" s="51"/>
      <x:c r="K19" s="51"/>
      <x:c r="L19" s="51"/>
      <x:c r="M19" s="51"/>
      <x:c r="N19" s="51"/>
      <x:c r="O19" s="51"/>
      <x:c r="P19" s="51"/>
      <x:c r="Q19" s="51"/>
    </x:row>
    <x:row r="20" ht="21" customHeight="1">
      <x:c r="A20" s="1"/>
      <x:c r="B20" s="1"/>
      <x:c r="C20" s="1" t="str">
        <x:v>Committed new equity cash (USD)</x:v>
      </x:c>
      <x:c r="D20" s="1"/>
      <x:c r="E20" s="47"/>
      <x:c r="F20" s="47"/>
      <x:c r="G20" s="47"/>
      <x:c r="H20" s="47"/>
      <x:c r="I20" s="47"/>
      <x:c r="J20" s="47"/>
      <x:c r="K20" s="47"/>
      <x:c r="L20" s="47"/>
      <x:c r="M20" s="47"/>
      <x:c r="N20" s="47"/>
      <x:c r="O20" s="47"/>
      <x:c r="P20" s="47"/>
      <x:c r="Q20" s="49" t="str">
        <x:f>IF(COUNT(E20:P20)=12,SUM(E20:P20),"n.a.")</x:f>
        <x:v>n.a.</x:v>
      </x:c>
    </x:row>
    <x:row r="21" ht="21" customHeight="1">
      <x:c r="A21" s="1"/>
      <x:c r="B21" s="1"/>
      <x:c r="C21" s="1" t="str">
        <x:v>Committed debt drawdowns (USD)</x:v>
      </x:c>
      <x:c r="D21" s="1"/>
      <x:c r="E21" s="47"/>
      <x:c r="F21" s="47"/>
      <x:c r="G21" s="47"/>
      <x:c r="H21" s="47"/>
      <x:c r="I21" s="47"/>
      <x:c r="J21" s="47"/>
      <x:c r="K21" s="47"/>
      <x:c r="L21" s="47"/>
      <x:c r="M21" s="47"/>
      <x:c r="N21" s="47"/>
      <x:c r="O21" s="47"/>
      <x:c r="P21" s="47"/>
      <x:c r="Q21" s="49" t="str">
        <x:f>IF(COUNT(E21:P21)=12,SUM(E21:P21),"n.a.")</x:f>
        <x:v>n.a.</x:v>
      </x:c>
    </x:row>
    <x:row r="22" ht="21" customHeight="1">
      <x:c r="A22" s="1"/>
      <x:c r="B22" s="1"/>
      <x:c r="C22" s="1" t="str">
        <x:v>Closing cash (USD)</x:v>
      </x:c>
      <x:c r="D22" s="1"/>
      <x:c r="E22" s="49" t="str">
        <x:f>IF(COUNT(E12,E18,E20:E21)=4,E12+E18+SUM(E20:E21),"n.a.")</x:f>
        <x:v>n.a.</x:v>
      </x:c>
      <x:c r="F22" s="49" t="str">
        <x:f>IF(COUNT(F12,F18,F20:F21)=4,F12+F18+SUM(F20:F21),"n.a.")</x:f>
        <x:v>n.a.</x:v>
      </x:c>
      <x:c r="G22" s="49" t="str">
        <x:f>IF(COUNT(G12,G18,G20:G21)=4,G12+G18+SUM(G20:G21),"n.a.")</x:f>
        <x:v>n.a.</x:v>
      </x:c>
      <x:c r="H22" s="49" t="str">
        <x:f>IF(COUNT(H12,H18,H20:H21)=4,H12+H18+SUM(H20:H21),"n.a.")</x:f>
        <x:v>n.a.</x:v>
      </x:c>
      <x:c r="I22" s="49" t="str">
        <x:f>IF(COUNT(I12,I18,I20:I21)=4,I12+I18+SUM(I20:I21),"n.a.")</x:f>
        <x:v>n.a.</x:v>
      </x:c>
      <x:c r="J22" s="49" t="str">
        <x:f>IF(COUNT(J12,J18,J20:J21)=4,J12+J18+SUM(J20:J21),"n.a.")</x:f>
        <x:v>n.a.</x:v>
      </x:c>
      <x:c r="K22" s="49" t="str">
        <x:f>IF(COUNT(K12,K18,K20:K21)=4,K12+K18+SUM(K20:K21),"n.a.")</x:f>
        <x:v>n.a.</x:v>
      </x:c>
      <x:c r="L22" s="49" t="str">
        <x:f>IF(COUNT(L12,L18,L20:L21)=4,L12+L18+SUM(L20:L21),"n.a.")</x:f>
        <x:v>n.a.</x:v>
      </x:c>
      <x:c r="M22" s="49" t="str">
        <x:f>IF(COUNT(M12,M18,M20:M21)=4,M12+M18+SUM(M20:M21),"n.a.")</x:f>
        <x:v>n.a.</x:v>
      </x:c>
      <x:c r="N22" s="49" t="str">
        <x:f>IF(COUNT(N12,N18,N20:N21)=4,N12+N18+SUM(N20:N21),"n.a.")</x:f>
        <x:v>n.a.</x:v>
      </x:c>
      <x:c r="O22" s="49" t="str">
        <x:f>IF(COUNT(O12,O18,O20:O21)=4,O12+O18+SUM(O20:O21),"n.a.")</x:f>
        <x:v>n.a.</x:v>
      </x:c>
      <x:c r="P22" s="49" t="str">
        <x:f>IF(COUNT(P12,P18,P20:P21)=4,P12+P18+SUM(P20:P21),"n.a.")</x:f>
        <x:v>n.a.</x:v>
      </x:c>
      <x:c r="Q22" s="49" t="str">
        <x:f>P22</x:f>
        <x:v>n.a.</x:v>
      </x:c>
    </x:row>
    <x:row r="23" ht="21" customHeight="1">
      <x:c r="A23" s="1"/>
      <x:c r="B23" s="1"/>
      <x:c r="C23" s="1"/>
      <x:c r="D23" s="1"/>
      <x:c r="E23" s="51"/>
      <x:c r="F23" s="51"/>
      <x:c r="G23" s="51"/>
      <x:c r="H23" s="51"/>
      <x:c r="I23" s="51"/>
      <x:c r="J23" s="51"/>
      <x:c r="K23" s="51"/>
      <x:c r="L23" s="51"/>
      <x:c r="M23" s="51"/>
      <x:c r="N23" s="51"/>
      <x:c r="O23" s="51"/>
      <x:c r="P23" s="51"/>
      <x:c r="Q23" s="51"/>
    </x:row>
    <x:row r="24" ht="21" customHeight="1">
      <x:c r="A24" s="1"/>
      <x:c r="B24" s="1"/>
      <x:c r="C24" s="1" t="str">
        <x:v>Cumulative cash without new financing</x:v>
      </x:c>
      <x:c r="D24" s="1"/>
      <x:c r="E24" s="49" t="str">
        <x:f>IF(COUNT(E12,E18)=2,E12+E18,"n.a.")</x:f>
        <x:v>n.a.</x:v>
      </x:c>
      <x:c r="F24" s="49" t="str">
        <x:f>IF(COUNT(E24,F18)=2,E24+F18,"n.a.")</x:f>
        <x:v>n.a.</x:v>
      </x:c>
      <x:c r="G24" s="49" t="str">
        <x:f>IF(COUNT(F24,G18)=2,F24+G18,"n.a.")</x:f>
        <x:v>n.a.</x:v>
      </x:c>
      <x:c r="H24" s="49" t="str">
        <x:f>IF(COUNT(G24,H18)=2,G24+H18,"n.a.")</x:f>
        <x:v>n.a.</x:v>
      </x:c>
      <x:c r="I24" s="49" t="str">
        <x:f>IF(COUNT(H24,I18)=2,H24+I18,"n.a.")</x:f>
        <x:v>n.a.</x:v>
      </x:c>
      <x:c r="J24" s="49" t="str">
        <x:f>IF(COUNT(I24,J18)=2,I24+J18,"n.a.")</x:f>
        <x:v>n.a.</x:v>
      </x:c>
      <x:c r="K24" s="49" t="str">
        <x:f>IF(COUNT(J24,K18)=2,J24+K18,"n.a.")</x:f>
        <x:v>n.a.</x:v>
      </x:c>
      <x:c r="L24" s="49" t="str">
        <x:f>IF(COUNT(K24,L18)=2,K24+L18,"n.a.")</x:f>
        <x:v>n.a.</x:v>
      </x:c>
      <x:c r="M24" s="49" t="str">
        <x:f>IF(COUNT(L24,M18)=2,L24+M18,"n.a.")</x:f>
        <x:v>n.a.</x:v>
      </x:c>
      <x:c r="N24" s="49" t="str">
        <x:f>IF(COUNT(M24,N18)=2,M24+N18,"n.a.")</x:f>
        <x:v>n.a.</x:v>
      </x:c>
      <x:c r="O24" s="49" t="str">
        <x:f>IF(COUNT(N24,O18)=2,N24+O18,"n.a.")</x:f>
        <x:v>n.a.</x:v>
      </x:c>
      <x:c r="P24" s="49" t="str">
        <x:f>IF(COUNT(O24,P18)=2,O24+P18,"n.a.")</x:f>
        <x:v>n.a.</x:v>
      </x:c>
      <x:c r="Q24" s="49" t="str">
        <x:f>P24</x:f>
        <x:v>n.a.</x:v>
      </x:c>
    </x:row>
    <x:row r="25" ht="21" customHeight="1">
      <x:c r="A25" s="1"/>
      <x:c r="B25" s="1"/>
      <x:c r="C25" s="1" t="str">
        <x:v>Minimum cash reserve (USD)</x:v>
      </x:c>
      <x:c r="D25" s="1"/>
      <x:c r="E25" s="47"/>
      <x:c r="F25" s="47"/>
      <x:c r="G25" s="47"/>
      <x:c r="H25" s="47"/>
      <x:c r="I25" s="47"/>
      <x:c r="J25" s="47"/>
      <x:c r="K25" s="47"/>
      <x:c r="L25" s="47"/>
      <x:c r="M25" s="47"/>
      <x:c r="N25" s="47"/>
      <x:c r="O25" s="47"/>
      <x:c r="P25" s="47"/>
      <x:c r="Q25" s="49" t="n">
        <x:f>P25</x:f>
        <x:v>0</x:v>
      </x:c>
    </x:row>
    <x:row r="26" ht="21" customHeight="1">
      <x:c r="A26" s="1"/>
      <x:c r="B26" s="1"/>
      <x:c r="C26" s="1" t="str">
        <x:v>Funding required through month (USD)</x:v>
      </x:c>
      <x:c r="D26" s="1"/>
      <x:c r="E26" s="49" t="str">
        <x:f>IF(COUNT(E24:E25)=2,MAX(0,E25-E24),"n.a.")</x:f>
        <x:v>n.a.</x:v>
      </x:c>
      <x:c r="F26" s="49" t="str">
        <x:f>IF(COUNT(F24:F25,E26)=3,MAX(E26,F25-F24,0),"n.a.")</x:f>
        <x:v>n.a.</x:v>
      </x:c>
      <x:c r="G26" s="49" t="str">
        <x:f>IF(COUNT(G24:G25,F26)=3,MAX(F26,G25-G24,0),"n.a.")</x:f>
        <x:v>n.a.</x:v>
      </x:c>
      <x:c r="H26" s="49" t="str">
        <x:f>IF(COUNT(H24:H25,G26)=3,MAX(G26,H25-H24,0),"n.a.")</x:f>
        <x:v>n.a.</x:v>
      </x:c>
      <x:c r="I26" s="49" t="str">
        <x:f>IF(COUNT(I24:I25,H26)=3,MAX(H26,I25-I24,0),"n.a.")</x:f>
        <x:v>n.a.</x:v>
      </x:c>
      <x:c r="J26" s="49" t="str">
        <x:f>IF(COUNT(J24:J25,I26)=3,MAX(I26,J25-J24,0),"n.a.")</x:f>
        <x:v>n.a.</x:v>
      </x:c>
      <x:c r="K26" s="49" t="str">
        <x:f>IF(COUNT(K24:K25,J26)=3,MAX(J26,K25-K24,0),"n.a.")</x:f>
        <x:v>n.a.</x:v>
      </x:c>
      <x:c r="L26" s="49" t="str">
        <x:f>IF(COUNT(L24:L25,K26)=3,MAX(K26,L25-L24,0),"n.a.")</x:f>
        <x:v>n.a.</x:v>
      </x:c>
      <x:c r="M26" s="49" t="str">
        <x:f>IF(COUNT(M24:M25,L26)=3,MAX(L26,M25-M24,0),"n.a.")</x:f>
        <x:v>n.a.</x:v>
      </x:c>
      <x:c r="N26" s="49" t="str">
        <x:f>IF(COUNT(N24:N25,M26)=3,MAX(M26,N25-N24,0),"n.a.")</x:f>
        <x:v>n.a.</x:v>
      </x:c>
      <x:c r="O26" s="49" t="str">
        <x:f>IF(COUNT(O24:O25,N26)=3,MAX(N26,O25-O24,0),"n.a.")</x:f>
        <x:v>n.a.</x:v>
      </x:c>
      <x:c r="P26" s="49" t="str">
        <x:f>IF(COUNT(P24:P25,O26)=3,MAX(O26,P25-P24,0),"n.a.")</x:f>
        <x:v>n.a.</x:v>
      </x:c>
      <x:c r="Q26" s="49" t="str">
        <x:f>P26</x:f>
        <x:v>n.a.</x:v>
      </x:c>
    </x:row>
    <x:row r="27" ht="21" customHeight="1">
      <x:c r="A27" s="1"/>
      <x:c r="B27" s="1"/>
      <x:c r="C27" s="1"/>
      <x:c r="D27" s="1"/>
      <x:c r="E27" s="51"/>
      <x:c r="F27" s="51"/>
      <x:c r="G27" s="51"/>
      <x:c r="H27" s="51"/>
      <x:c r="I27" s="51"/>
      <x:c r="J27" s="51"/>
      <x:c r="K27" s="51"/>
      <x:c r="L27" s="51"/>
      <x:c r="M27" s="51"/>
      <x:c r="N27" s="51"/>
      <x:c r="O27" s="51"/>
      <x:c r="P27" s="51"/>
      <x:c r="Q27" s="51"/>
    </x:row>
    <x:row r="28" ht="21" customHeight="1">
      <x:c r="A28" s="1"/>
      <x:c r="B28" s="1"/>
      <x:c r="C28" s="1"/>
      <x:c r="D28" s="1"/>
      <x:c r="E28" s="51"/>
      <x:c r="F28" s="51"/>
      <x:c r="G28" s="51"/>
      <x:c r="H28" s="51"/>
      <x:c r="I28" s="51"/>
      <x:c r="J28" s="51"/>
      <x:c r="K28" s="51"/>
      <x:c r="L28" s="51"/>
      <x:c r="M28" s="51"/>
      <x:c r="N28" s="51"/>
      <x:c r="O28" s="51"/>
      <x:c r="P28" s="51"/>
      <x:c r="Q28" s="51"/>
    </x:row>
    <x:row r="29" ht="21" customHeight="1">
      <x:c r="A29" s="1"/>
      <x:c r="B29" s="1"/>
      <x:c r="C29" s="1" t="str">
        <x:v>Recognized revenue from Model 2</x:v>
      </x:c>
      <x:c r="D29" s="1"/>
      <x:c r="E29" s="48" t="str">
        <x:f>'2 Platform model'!E22</x:f>
        <x:v>n.a.</x:v>
      </x:c>
      <x:c r="F29" s="48" t="str">
        <x:f>'2 Platform model'!F22</x:f>
        <x:v>n.a.</x:v>
      </x:c>
      <x:c r="G29" s="48" t="str">
        <x:f>'2 Platform model'!G22</x:f>
        <x:v>n.a.</x:v>
      </x:c>
      <x:c r="H29" s="48" t="str">
        <x:f>'2 Platform model'!H22</x:f>
        <x:v>n.a.</x:v>
      </x:c>
      <x:c r="I29" s="48" t="str">
        <x:f>'2 Platform model'!I22</x:f>
        <x:v>n.a.</x:v>
      </x:c>
      <x:c r="J29" s="48" t="str">
        <x:f>'2 Platform model'!J22</x:f>
        <x:v>n.a.</x:v>
      </x:c>
      <x:c r="K29" s="48" t="str">
        <x:f>'2 Platform model'!K22</x:f>
        <x:v>n.a.</x:v>
      </x:c>
      <x:c r="L29" s="48" t="str">
        <x:f>'2 Platform model'!L22</x:f>
        <x:v>n.a.</x:v>
      </x:c>
      <x:c r="M29" s="48" t="str">
        <x:f>'2 Platform model'!M22</x:f>
        <x:v>n.a.</x:v>
      </x:c>
      <x:c r="N29" s="48" t="str">
        <x:f>'2 Platform model'!N22</x:f>
        <x:v>n.a.</x:v>
      </x:c>
      <x:c r="O29" s="48" t="str">
        <x:f>'2 Platform model'!O22</x:f>
        <x:v>n.a.</x:v>
      </x:c>
      <x:c r="P29" s="48" t="str">
        <x:f>'2 Platform model'!P22</x:f>
        <x:v>n.a.</x:v>
      </x:c>
      <x:c r="Q29" s="49" t="str">
        <x:f>IF(COUNT(E29:P29)=12,SUM(E29:P29),"n.a.")</x:f>
        <x:v>n.a.</x:v>
      </x:c>
    </x:row>
    <x:row r="30" ht="21" customHeight="1">
      <x:c r="A30" s="1"/>
      <x:c r="B30" s="1"/>
      <x:c r="C30" s="1" t="str">
        <x:v>Collections less recognized revenue</x:v>
      </x:c>
      <x:c r="D30" s="1"/>
      <x:c r="E30" s="49" t="str">
        <x:f>IF(COUNT(E13,E29)=2,E13-E29,"n.a.")</x:f>
        <x:v>n.a.</x:v>
      </x:c>
      <x:c r="F30" s="49" t="str">
        <x:f>IF(COUNT(F13,F29)=2,F13-F29,"n.a.")</x:f>
        <x:v>n.a.</x:v>
      </x:c>
      <x:c r="G30" s="49" t="str">
        <x:f>IF(COUNT(G13,G29)=2,G13-G29,"n.a.")</x:f>
        <x:v>n.a.</x:v>
      </x:c>
      <x:c r="H30" s="49" t="str">
        <x:f>IF(COUNT(H13,H29)=2,H13-H29,"n.a.")</x:f>
        <x:v>n.a.</x:v>
      </x:c>
      <x:c r="I30" s="49" t="str">
        <x:f>IF(COUNT(I13,I29)=2,I13-I29,"n.a.")</x:f>
        <x:v>n.a.</x:v>
      </x:c>
      <x:c r="J30" s="49" t="str">
        <x:f>IF(COUNT(J13,J29)=2,J13-J29,"n.a.")</x:f>
        <x:v>n.a.</x:v>
      </x:c>
      <x:c r="K30" s="49" t="str">
        <x:f>IF(COUNT(K13,K29)=2,K13-K29,"n.a.")</x:f>
        <x:v>n.a.</x:v>
      </x:c>
      <x:c r="L30" s="49" t="str">
        <x:f>IF(COUNT(L13,L29)=2,L13-L29,"n.a.")</x:f>
        <x:v>n.a.</x:v>
      </x:c>
      <x:c r="M30" s="49" t="str">
        <x:f>IF(COUNT(M13,M29)=2,M13-M29,"n.a.")</x:f>
        <x:v>n.a.</x:v>
      </x:c>
      <x:c r="N30" s="49" t="str">
        <x:f>IF(COUNT(N13,N29)=2,N13-N29,"n.a.")</x:f>
        <x:v>n.a.</x:v>
      </x:c>
      <x:c r="O30" s="49" t="str">
        <x:f>IF(COUNT(O13,O29)=2,O13-O29,"n.a.")</x:f>
        <x:v>n.a.</x:v>
      </x:c>
      <x:c r="P30" s="49" t="str">
        <x:f>IF(COUNT(P13,P29)=2,P13-P29,"n.a.")</x:f>
        <x:v>n.a.</x:v>
      </x:c>
      <x:c r="Q30" s="49" t="str">
        <x:f>IF(COUNT(E30:P30)=12,SUM(E30:P30),"n.a.")</x:f>
        <x:v>n.a.</x:v>
      </x:c>
    </x:row>
    <x:row r="31" ht="21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1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4" customHeight="1">
      <x:c r="A33" s="1"/>
      <x:c r="B33" s="1"/>
      <x:c r="C33" s="6" t="str">
        <x:v>Valuation requirement: no assumed market multiple</x:v>
      </x:c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1"/>
    </x:row>
    <x:row r="34" ht="21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1" customHeight="1">
      <x:c r="A35" s="1"/>
      <x:c r="B35" s="1"/>
      <x:c r="C35" s="1" t="str">
        <x:v>Target equity value (USD)</x:v>
      </x:c>
      <x:c r="D35" s="1"/>
      <x:c r="E35" s="48" t="n">
        <x:f>'Sources'!E24</x:f>
        <x:v>1000000000</x:v>
      </x:c>
      <x:c r="F35" s="1"/>
      <x:c r="G35" s="10" t="str">
        <x:v>User aspiration, not assessed fair value.</x:v>
      </x:c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1" customHeight="1">
      <x:c r="A36" s="1"/>
      <x:c r="B36" s="1"/>
      <x:c r="C36" s="1" t="str">
        <x:v>Net debt at valuation date (USD)</x:v>
      </x:c>
      <x:c r="D36" s="1"/>
      <x:c r="E36" s="47"/>
      <x:c r="F36" s="1"/>
      <x:c r="G36" s="10" t="str">
        <x:v>Debt less cash at the valuation date; negative = net cash.</x:v>
      </x:c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1" customHeight="1">
      <x:c r="A37" s="1"/>
      <x:c r="B37" s="1"/>
      <x:c r="C37" s="1" t="str">
        <x:v>Implied enterprise value target</x:v>
      </x:c>
      <x:c r="D37" s="1"/>
      <x:c r="E37" s="49" t="str">
        <x:f>IF(ISNUMBER(E36),E35+E36,"n.a.")</x:f>
        <x:v>n.a.</x:v>
      </x:c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1" customHeight="1">
      <x:c r="A38" s="1"/>
      <x:c r="B38" s="1"/>
      <x:c r="C38" s="1" t="str">
        <x:v>Supported EV / annual revenue (x)</x:v>
      </x:c>
      <x:c r="D38" s="1"/>
      <x:c r="E38" s="53"/>
      <x:c r="F38" s="1"/>
      <x:c r="G38" s="10" t="str">
        <x:v>Required: comparable metric, period, source and valuation date.</x:v>
      </x:c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1" customHeight="1">
      <x:c r="A39" s="1"/>
      <x:c r="B39" s="1"/>
      <x:c r="C39" s="1" t="str">
        <x:v>Annual net revenue required (USD)</x:v>
      </x:c>
      <x:c r="D39" s="1"/>
      <x:c r="E39" s="49" t="str">
        <x:f>IF(COUNT(E37:E38)=2,IF(E38&gt;0,E37/E38,"n.a."),"n.a.")</x:f>
        <x:v>n.a.</x:v>
      </x:c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1" customHeight="1">
      <x:c r="A40" s="1"/>
      <x:c r="B40" s="1"/>
      <x:c r="C40" s="1" t="str">
        <x:v>Annual net revenue from Model 2</x:v>
      </x:c>
      <x:c r="D40" s="1"/>
      <x:c r="E40" s="48" t="str">
        <x:f>'2 Platform model'!Q22</x:f>
        <x:v>n.a.</x:v>
      </x:c>
      <x:c r="F40" s="1"/>
      <x:c r="G40" s="10" t="str">
        <x:v>Twelve-month net revenue, not necessarily recurring ARR.</x:v>
      </x:c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 ht="21" customHeight="1">
      <x:c r="A41" s="1"/>
      <x:c r="B41" s="1"/>
      <x:c r="C41" s="1" t="str">
        <x:v>Gap to required annual net revenue</x:v>
      </x:c>
      <x:c r="D41" s="1"/>
      <x:c r="E41" s="49" t="str">
        <x:f>IF(COUNT(E39:E40)=2,E39-E40,"n.a.")</x:f>
        <x:v>n.a.</x:v>
      </x:c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 ht="21" customHeight="1">
      <x:c r="A42" s="1"/>
      <x:c r="B42" s="1"/>
      <x:c r="C42" s="1"/>
      <x:c r="D42" s="1"/>
      <x:c r="E42" s="36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 ht="24" customHeight="1">
      <x:c r="A43" s="1"/>
      <x:c r="B43" s="1"/>
      <x:c r="C43" s="6" t="str">
        <x:v>Observed transactions, different business models</x:v>
      </x:c>
      <x:c r="D43" s="6"/>
      <x:c r="E43" s="37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1"/>
    </x:row>
    <x:row r="44" ht="21" customHeight="1">
      <x:c r="A44" s="1"/>
      <x:c r="B44" s="1"/>
      <x:c r="C44" s="1"/>
      <x:c r="D44" s="1"/>
      <x:c r="E44" s="36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 ht="21" customHeight="1">
      <x:c r="A45" s="1"/>
      <x:c r="B45" s="1"/>
      <x:c r="C45" s="1" t="str">
        <x:v>DroneDeploy announced agreement</x:v>
      </x:c>
      <x:c r="D45" s="1"/>
      <x:c r="E45" s="48" t="n">
        <x:f>'Sources'!E21</x:f>
        <x:v>845000000</x:v>
      </x:c>
      <x:c r="F45" s="1"/>
      <x:c r="G45" s="10" t="str">
        <x:v>July 2026 agreement; no closing or revenue multiple inferred.</x:v>
      </x:c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 ht="21" customHeight="1">
      <x:c r="A46" s="1"/>
      <x:c r="B46" s="1"/>
      <x:c r="C46" s="1" t="str">
        <x:v>Pyka announced Series B amount</x:v>
      </x:c>
      <x:c r="D46" s="1"/>
      <x:c r="E46" s="48" t="n">
        <x:f>'Sources'!E22</x:f>
        <x:v>40000000</x:v>
      </x:c>
      <x:c r="F46" s="1"/>
      <x:c r="G46" s="10" t="str">
        <x:v>September 2024 financing amount; not enterprise value.</x:v>
      </x:c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 ht="21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 ht="21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 ht="21" customHeight="1">
      <x:c r="A49" s="1"/>
      <x:c r="B49" s="1"/>
      <x:c r="C49" s="10" t="str">
        <x:v>Required funding equals the greatest cumulative cash shortfall including the entered reserve, before any new financing.</x:v>
      </x:c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 ht="21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 ht="21" customHeight="1">
      <x:c r="A51" s="1"/>
      <x:c r="B51" s="1"/>
      <x:c r="C51" s="10" t="str">
        <x:v>Closing cash includes only entered committed equity/debt. The model does not plug a hypothetical raise into the cash balance.</x:v>
      </x:c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 ht="21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 ht="21" customHeight="1">
      <x:c r="A53" s="1"/>
      <x:c r="B53" s="1"/>
      <x:c r="C53" s="10" t="str">
        <x:v>Collections and revenue differ. Cash operating payments include gross operator payouts when collections include gross service value.</x:v>
      </x:c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 ht="21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 ht="21" customHeight="1">
      <x:c r="A55" s="1"/>
      <x:c r="B55" s="1"/>
      <x:c r="C55" s="10" t="str">
        <x:v>Input all taxes, capex and debt cash flows explicitly. This cash plan is not a balance sheet or a DCF.</x:v>
      </x:c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 ht="21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 ht="21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 ht="24" customHeight="1">
      <x:c r="A58" s="1"/>
      <x:c r="B58" s="1"/>
      <x:c r="C58" s="6" t="str">
        <x:v>Evidence register</x:v>
      </x:c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1"/>
    </x:row>
    <x:row r="59" ht="21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 ht="21" customHeight="1">
      <x:c r="A60" s="1"/>
      <x:c r="B60" s="1"/>
      <x:c r="C60" s="1" t="str">
        <x:v>Input</x:v>
      </x:c>
      <x:c r="D60" s="1" t="str"/>
      <x:c r="E60" s="1" t="str">
        <x:v>Source document</x:v>
      </x:c>
      <x:c r="F60" s="1" t="str"/>
      <x:c r="G60" s="1" t="str">
        <x:v>Date / validity</x:v>
      </x:c>
      <x:c r="H60" s="1" t="str"/>
      <x:c r="I60" s="1" t="str">
        <x:v>Basis / currency</x:v>
      </x:c>
      <x:c r="J60" s="1" t="str">
        <x:v>Owner</x:v>
      </x:c>
      <x:c r="K60" s="1"/>
      <x:c r="L60" s="1"/>
      <x:c r="M60" s="1"/>
      <x:c r="N60" s="1"/>
      <x:c r="O60" s="1"/>
      <x:c r="P60" s="1"/>
      <x:c r="Q60" s="1"/>
    </x:row>
    <x:row r="61" ht="21" customHeight="1">
      <x:c r="A61" s="1"/>
      <x:c r="B61" s="1"/>
      <x:c r="C61" s="1" t="str">
        <x:v>Opening bank cash</x:v>
      </x:c>
      <x:c r="D61" s="1"/>
      <x:c r="E61" s="14"/>
      <x:c r="F61" s="14"/>
      <x:c r="G61" s="14"/>
      <x:c r="H61" s="14"/>
      <x:c r="I61" s="14"/>
      <x:c r="J61" s="14"/>
      <x:c r="K61" s="1"/>
      <x:c r="L61" s="1"/>
      <x:c r="M61" s="1"/>
      <x:c r="N61" s="1"/>
      <x:c r="O61" s="1"/>
      <x:c r="P61" s="1"/>
      <x:c r="Q61" s="1"/>
    </x:row>
    <x:row r="62" ht="21" customHeight="1">
      <x:c r="A62" s="1"/>
      <x:c r="B62" s="1"/>
      <x:c r="C62" s="1" t="str">
        <x:v>Collection / payout timing</x:v>
      </x:c>
      <x:c r="D62" s="1"/>
      <x:c r="E62" s="14"/>
      <x:c r="F62" s="14"/>
      <x:c r="G62" s="14"/>
      <x:c r="H62" s="14"/>
      <x:c r="I62" s="14"/>
      <x:c r="J62" s="14"/>
      <x:c r="K62" s="1"/>
      <x:c r="L62" s="1"/>
      <x:c r="M62" s="1"/>
      <x:c r="N62" s="1"/>
      <x:c r="O62" s="1"/>
      <x:c r="P62" s="1"/>
      <x:c r="Q62" s="1"/>
    </x:row>
    <x:row r="63" ht="21" customHeight="1">
      <x:c r="A63" s="1"/>
      <x:c r="B63" s="1"/>
      <x:c r="C63" s="1" t="str">
        <x:v>Payroll / vendor cash dates</x:v>
      </x:c>
      <x:c r="D63" s="1"/>
      <x:c r="E63" s="14"/>
      <x:c r="F63" s="14"/>
      <x:c r="G63" s="14"/>
      <x:c r="H63" s="14"/>
      <x:c r="I63" s="14"/>
      <x:c r="J63" s="14"/>
      <x:c r="K63" s="1"/>
      <x:c r="L63" s="1"/>
      <x:c r="M63" s="1"/>
      <x:c r="N63" s="1"/>
      <x:c r="O63" s="1"/>
      <x:c r="P63" s="1"/>
      <x:c r="Q63" s="1"/>
    </x:row>
    <x:row r="64" ht="21" customHeight="1">
      <x:c r="A64" s="1"/>
      <x:c r="B64" s="1"/>
      <x:c r="C64" s="1" t="str">
        <x:v>Tax / debt / capex</x:v>
      </x:c>
      <x:c r="D64" s="1"/>
      <x:c r="E64" s="14"/>
      <x:c r="F64" s="14"/>
      <x:c r="G64" s="14"/>
      <x:c r="H64" s="14"/>
      <x:c r="I64" s="14"/>
      <x:c r="J64" s="14"/>
      <x:c r="K64" s="1"/>
      <x:c r="L64" s="1"/>
      <x:c r="M64" s="1"/>
      <x:c r="N64" s="1"/>
      <x:c r="O64" s="1"/>
      <x:c r="P64" s="1"/>
      <x:c r="Q64" s="1"/>
    </x:row>
    <x:row r="65" ht="21" customHeight="1">
      <x:c r="A65" s="1"/>
      <x:c r="B65" s="1"/>
      <x:c r="C65" s="1" t="str">
        <x:v>Committed financing</x:v>
      </x:c>
      <x:c r="D65" s="1"/>
      <x:c r="E65" s="14"/>
      <x:c r="F65" s="14"/>
      <x:c r="G65" s="14"/>
      <x:c r="H65" s="14"/>
      <x:c r="I65" s="14"/>
      <x:c r="J65" s="14"/>
      <x:c r="K65" s="1"/>
      <x:c r="L65" s="1"/>
      <x:c r="M65" s="1"/>
      <x:c r="N65" s="1"/>
      <x:c r="O65" s="1"/>
      <x:c r="P65" s="1"/>
      <x:c r="Q65" s="1"/>
    </x:row>
    <x:row r="66" ht="21" customHeight="1">
      <x:c r="A66" s="1"/>
      <x:c r="B66" s="1"/>
      <x:c r="C66" s="1" t="str">
        <x:v>Reserve policy</x:v>
      </x:c>
      <x:c r="D66" s="1"/>
      <x:c r="E66" s="14"/>
      <x:c r="F66" s="14"/>
      <x:c r="G66" s="14"/>
      <x:c r="H66" s="14"/>
      <x:c r="I66" s="14"/>
      <x:c r="J66" s="14"/>
      <x:c r="K66" s="1"/>
      <x:c r="L66" s="1"/>
      <x:c r="M66" s="1"/>
      <x:c r="N66" s="1"/>
      <x:c r="O66" s="1"/>
      <x:c r="P66" s="1"/>
      <x:c r="Q66" s="1"/>
    </x:row>
    <x:row r="67" ht="21" customHeight="1">
      <x:c r="A67" s="1"/>
      <x:c r="B67" s="1"/>
      <x:c r="C67" s="1" t="str">
        <x:v>Net debt at valuation date</x:v>
      </x:c>
      <x:c r="D67" s="1"/>
      <x:c r="E67" s="14"/>
      <x:c r="F67" s="14"/>
      <x:c r="G67" s="14"/>
      <x:c r="H67" s="14"/>
      <x:c r="I67" s="14"/>
      <x:c r="J67" s="14"/>
      <x:c r="K67" s="1"/>
      <x:c r="L67" s="1"/>
      <x:c r="M67" s="1"/>
      <x:c r="N67" s="1"/>
      <x:c r="O67" s="1"/>
      <x:c r="P67" s="1"/>
      <x:c r="Q67" s="1"/>
    </x:row>
    <x:row r="68" ht="21" customHeight="1">
      <x:c r="A68" s="1"/>
      <x:c r="B68" s="1"/>
      <x:c r="C68" s="1" t="str">
        <x:v>Comparable revenue multiple</x:v>
      </x:c>
      <x:c r="D68" s="1"/>
      <x:c r="E68" s="14"/>
      <x:c r="F68" s="14"/>
      <x:c r="G68" s="14"/>
      <x:c r="H68" s="14"/>
      <x:c r="I68" s="14"/>
      <x:c r="J68" s="14"/>
      <x:c r="K68" s="1"/>
      <x:c r="L68" s="1"/>
      <x:c r="M68" s="1"/>
      <x:c r="N68" s="1"/>
      <x:c r="O68" s="1"/>
      <x:c r="P68" s="1"/>
      <x:c r="Q68" s="1"/>
    </x:row>
    <x:row r="69" ht="21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 ht="21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 ht="21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 ht="21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 ht="21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 ht="21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 ht="21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 ht="21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</x:sheetData>
  <x:dataValidations count="99">
    <x:dataValidation type="decimal" operator="greaterThanOrEqual" sqref="E13">
      <x:formula1>0</x:formula1>
    </x:dataValidation>
    <x:dataValidation type="decimal" operator="greaterThanOrEqual" sqref="E14">
      <x:formula1>0</x:formula1>
    </x:dataValidation>
    <x:dataValidation type="decimal" operator="greaterThanOrEqual" sqref="E15">
      <x:formula1>0</x:formula1>
    </x:dataValidation>
    <x:dataValidation type="decimal" operator="greaterThanOrEqual" sqref="E16">
      <x:formula1>0</x:formula1>
    </x:dataValidation>
    <x:dataValidation type="decimal" operator="greaterThanOrEqual" sqref="E17">
      <x:formula1>0</x:formula1>
    </x:dataValidation>
    <x:dataValidation type="decimal" operator="greaterThanOrEqual" sqref="E20">
      <x:formula1>0</x:formula1>
    </x:dataValidation>
    <x:dataValidation type="decimal" operator="greaterThanOrEqual" sqref="E21">
      <x:formula1>0</x:formula1>
    </x:dataValidation>
    <x:dataValidation type="decimal" operator="greaterThanOrEqual" sqref="E25">
      <x:formula1>0</x:formula1>
    </x:dataValidation>
    <x:dataValidation type="decimal" operator="greaterThanOrEqual" sqref="E12">
      <x:formula1>0</x:formula1>
    </x:dataValidation>
    <x:dataValidation type="decimal" operator="greaterThanOrEqual" sqref="F13">
      <x:formula1>0</x:formula1>
    </x:dataValidation>
    <x:dataValidation type="decimal" operator="greaterThanOrEqual" sqref="F14">
      <x:formula1>0</x:formula1>
    </x:dataValidation>
    <x:dataValidation type="decimal" operator="greaterThanOrEqual" sqref="F15">
      <x:formula1>0</x:formula1>
    </x:dataValidation>
    <x:dataValidation type="decimal" operator="greaterThanOrEqual" sqref="F16">
      <x:formula1>0</x:formula1>
    </x:dataValidation>
    <x:dataValidation type="decimal" operator="greaterThanOrEqual" sqref="F17">
      <x:formula1>0</x:formula1>
    </x:dataValidation>
    <x:dataValidation type="decimal" operator="greaterThanOrEqual" sqref="F20">
      <x:formula1>0</x:formula1>
    </x:dataValidation>
    <x:dataValidation type="decimal" operator="greaterThanOrEqual" sqref="F21">
      <x:formula1>0</x:formula1>
    </x:dataValidation>
    <x:dataValidation type="decimal" operator="greaterThanOrEqual" sqref="F25">
      <x:formula1>0</x:formula1>
    </x:dataValidation>
    <x:dataValidation type="decimal" operator="greaterThanOrEqual" sqref="G13">
      <x:formula1>0</x:formula1>
    </x:dataValidation>
    <x:dataValidation type="decimal" operator="greaterThanOrEqual" sqref="G14">
      <x:formula1>0</x:formula1>
    </x:dataValidation>
    <x:dataValidation type="decimal" operator="greaterThanOrEqual" sqref="G15">
      <x:formula1>0</x:formula1>
    </x:dataValidation>
    <x:dataValidation type="decimal" operator="greaterThanOrEqual" sqref="G16">
      <x:formula1>0</x:formula1>
    </x:dataValidation>
    <x:dataValidation type="decimal" operator="greaterThanOrEqual" sqref="G17">
      <x:formula1>0</x:formula1>
    </x:dataValidation>
    <x:dataValidation type="decimal" operator="greaterThanOrEqual" sqref="G20">
      <x:formula1>0</x:formula1>
    </x:dataValidation>
    <x:dataValidation type="decimal" operator="greaterThanOrEqual" sqref="G21">
      <x:formula1>0</x:formula1>
    </x:dataValidation>
    <x:dataValidation type="decimal" operator="greaterThanOrEqual" sqref="G25">
      <x:formula1>0</x:formula1>
    </x:dataValidation>
    <x:dataValidation type="decimal" operator="greaterThanOrEqual" sqref="H13">
      <x:formula1>0</x:formula1>
    </x:dataValidation>
    <x:dataValidation type="decimal" operator="greaterThanOrEqual" sqref="H14">
      <x:formula1>0</x:formula1>
    </x:dataValidation>
    <x:dataValidation type="decimal" operator="greaterThanOrEqual" sqref="H15">
      <x:formula1>0</x:formula1>
    </x:dataValidation>
    <x:dataValidation type="decimal" operator="greaterThanOrEqual" sqref="H16">
      <x:formula1>0</x:formula1>
    </x:dataValidation>
    <x:dataValidation type="decimal" operator="greaterThanOrEqual" sqref="H17">
      <x:formula1>0</x:formula1>
    </x:dataValidation>
    <x:dataValidation type="decimal" operator="greaterThanOrEqual" sqref="H20">
      <x:formula1>0</x:formula1>
    </x:dataValidation>
    <x:dataValidation type="decimal" operator="greaterThanOrEqual" sqref="H21">
      <x:formula1>0</x:formula1>
    </x:dataValidation>
    <x:dataValidation type="decimal" operator="greaterThanOrEqual" sqref="H25">
      <x:formula1>0</x:formula1>
    </x:dataValidation>
    <x:dataValidation type="decimal" operator="greaterThanOrEqual" sqref="I13">
      <x:formula1>0</x:formula1>
    </x:dataValidation>
    <x:dataValidation type="decimal" operator="greaterThanOrEqual" sqref="I14">
      <x:formula1>0</x:formula1>
    </x:dataValidation>
    <x:dataValidation type="decimal" operator="greaterThanOrEqual" sqref="I15">
      <x:formula1>0</x:formula1>
    </x:dataValidation>
    <x:dataValidation type="decimal" operator="greaterThanOrEqual" sqref="I16">
      <x:formula1>0</x:formula1>
    </x:dataValidation>
    <x:dataValidation type="decimal" operator="greaterThanOrEqual" sqref="I17">
      <x:formula1>0</x:formula1>
    </x:dataValidation>
    <x:dataValidation type="decimal" operator="greaterThanOrEqual" sqref="I20">
      <x:formula1>0</x:formula1>
    </x:dataValidation>
    <x:dataValidation type="decimal" operator="greaterThanOrEqual" sqref="I21">
      <x:formula1>0</x:formula1>
    </x:dataValidation>
    <x:dataValidation type="decimal" operator="greaterThanOrEqual" sqref="I25">
      <x:formula1>0</x:formula1>
    </x:dataValidation>
    <x:dataValidation type="decimal" operator="greaterThanOrEqual" sqref="J13">
      <x:formula1>0</x:formula1>
    </x:dataValidation>
    <x:dataValidation type="decimal" operator="greaterThanOrEqual" sqref="J14">
      <x:formula1>0</x:formula1>
    </x:dataValidation>
    <x:dataValidation type="decimal" operator="greaterThanOrEqual" sqref="J15">
      <x:formula1>0</x:formula1>
    </x:dataValidation>
    <x:dataValidation type="decimal" operator="greaterThanOrEqual" sqref="J16">
      <x:formula1>0</x:formula1>
    </x:dataValidation>
    <x:dataValidation type="decimal" operator="greaterThanOrEqual" sqref="J17">
      <x:formula1>0</x:formula1>
    </x:dataValidation>
    <x:dataValidation type="decimal" operator="greaterThanOrEqual" sqref="J20">
      <x:formula1>0</x:formula1>
    </x:dataValidation>
    <x:dataValidation type="decimal" operator="greaterThanOrEqual" sqref="J21">
      <x:formula1>0</x:formula1>
    </x:dataValidation>
    <x:dataValidation type="decimal" operator="greaterThanOrEqual" sqref="J25">
      <x:formula1>0</x:formula1>
    </x:dataValidation>
    <x:dataValidation type="decimal" operator="greaterThanOrEqual" sqref="K13">
      <x:formula1>0</x:formula1>
    </x:dataValidation>
    <x:dataValidation type="decimal" operator="greaterThanOrEqual" sqref="K14">
      <x:formula1>0</x:formula1>
    </x:dataValidation>
    <x:dataValidation type="decimal" operator="greaterThanOrEqual" sqref="K15">
      <x:formula1>0</x:formula1>
    </x:dataValidation>
    <x:dataValidation type="decimal" operator="greaterThanOrEqual" sqref="K16">
      <x:formula1>0</x:formula1>
    </x:dataValidation>
    <x:dataValidation type="decimal" operator="greaterThanOrEqual" sqref="K17">
      <x:formula1>0</x:formula1>
    </x:dataValidation>
    <x:dataValidation type="decimal" operator="greaterThanOrEqual" sqref="K20">
      <x:formula1>0</x:formula1>
    </x:dataValidation>
    <x:dataValidation type="decimal" operator="greaterThanOrEqual" sqref="K21">
      <x:formula1>0</x:formula1>
    </x:dataValidation>
    <x:dataValidation type="decimal" operator="greaterThanOrEqual" sqref="K25">
      <x:formula1>0</x:formula1>
    </x:dataValidation>
    <x:dataValidation type="decimal" operator="greaterThanOrEqual" sqref="L13">
      <x:formula1>0</x:formula1>
    </x:dataValidation>
    <x:dataValidation type="decimal" operator="greaterThanOrEqual" sqref="L14">
      <x:formula1>0</x:formula1>
    </x:dataValidation>
    <x:dataValidation type="decimal" operator="greaterThanOrEqual" sqref="L15">
      <x:formula1>0</x:formula1>
    </x:dataValidation>
    <x:dataValidation type="decimal" operator="greaterThanOrEqual" sqref="L16">
      <x:formula1>0</x:formula1>
    </x:dataValidation>
    <x:dataValidation type="decimal" operator="greaterThanOrEqual" sqref="L17">
      <x:formula1>0</x:formula1>
    </x:dataValidation>
    <x:dataValidation type="decimal" operator="greaterThanOrEqual" sqref="L20">
      <x:formula1>0</x:formula1>
    </x:dataValidation>
    <x:dataValidation type="decimal" operator="greaterThanOrEqual" sqref="L21">
      <x:formula1>0</x:formula1>
    </x:dataValidation>
    <x:dataValidation type="decimal" operator="greaterThanOrEqual" sqref="L25">
      <x:formula1>0</x:formula1>
    </x:dataValidation>
    <x:dataValidation type="decimal" operator="greaterThanOrEqual" sqref="M13">
      <x:formula1>0</x:formula1>
    </x:dataValidation>
    <x:dataValidation type="decimal" operator="greaterThanOrEqual" sqref="M14">
      <x:formula1>0</x:formula1>
    </x:dataValidation>
    <x:dataValidation type="decimal" operator="greaterThanOrEqual" sqref="M15">
      <x:formula1>0</x:formula1>
    </x:dataValidation>
    <x:dataValidation type="decimal" operator="greaterThanOrEqual" sqref="M16">
      <x:formula1>0</x:formula1>
    </x:dataValidation>
    <x:dataValidation type="decimal" operator="greaterThanOrEqual" sqref="M17">
      <x:formula1>0</x:formula1>
    </x:dataValidation>
    <x:dataValidation type="decimal" operator="greaterThanOrEqual" sqref="M20">
      <x:formula1>0</x:formula1>
    </x:dataValidation>
    <x:dataValidation type="decimal" operator="greaterThanOrEqual" sqref="M21">
      <x:formula1>0</x:formula1>
    </x:dataValidation>
    <x:dataValidation type="decimal" operator="greaterThanOrEqual" sqref="M25">
      <x:formula1>0</x:formula1>
    </x:dataValidation>
    <x:dataValidation type="decimal" operator="greaterThanOrEqual" sqref="N13">
      <x:formula1>0</x:formula1>
    </x:dataValidation>
    <x:dataValidation type="decimal" operator="greaterThanOrEqual" sqref="N14">
      <x:formula1>0</x:formula1>
    </x:dataValidation>
    <x:dataValidation type="decimal" operator="greaterThanOrEqual" sqref="N15">
      <x:formula1>0</x:formula1>
    </x:dataValidation>
    <x:dataValidation type="decimal" operator="greaterThanOrEqual" sqref="N16">
      <x:formula1>0</x:formula1>
    </x:dataValidation>
    <x:dataValidation type="decimal" operator="greaterThanOrEqual" sqref="N17">
      <x:formula1>0</x:formula1>
    </x:dataValidation>
    <x:dataValidation type="decimal" operator="greaterThanOrEqual" sqref="N20">
      <x:formula1>0</x:formula1>
    </x:dataValidation>
    <x:dataValidation type="decimal" operator="greaterThanOrEqual" sqref="N21">
      <x:formula1>0</x:formula1>
    </x:dataValidation>
    <x:dataValidation type="decimal" operator="greaterThanOrEqual" sqref="N25">
      <x:formula1>0</x:formula1>
    </x:dataValidation>
    <x:dataValidation type="decimal" operator="greaterThanOrEqual" sqref="O13">
      <x:formula1>0</x:formula1>
    </x:dataValidation>
    <x:dataValidation type="decimal" operator="greaterThanOrEqual" sqref="O14">
      <x:formula1>0</x:formula1>
    </x:dataValidation>
    <x:dataValidation type="decimal" operator="greaterThanOrEqual" sqref="O15">
      <x:formula1>0</x:formula1>
    </x:dataValidation>
    <x:dataValidation type="decimal" operator="greaterThanOrEqual" sqref="O16">
      <x:formula1>0</x:formula1>
    </x:dataValidation>
    <x:dataValidation type="decimal" operator="greaterThanOrEqual" sqref="O17">
      <x:formula1>0</x:formula1>
    </x:dataValidation>
    <x:dataValidation type="decimal" operator="greaterThanOrEqual" sqref="O20">
      <x:formula1>0</x:formula1>
    </x:dataValidation>
    <x:dataValidation type="decimal" operator="greaterThanOrEqual" sqref="O21">
      <x:formula1>0</x:formula1>
    </x:dataValidation>
    <x:dataValidation type="decimal" operator="greaterThanOrEqual" sqref="O25">
      <x:formula1>0</x:formula1>
    </x:dataValidation>
    <x:dataValidation type="decimal" operator="greaterThanOrEqual" sqref="P13">
      <x:formula1>0</x:formula1>
    </x:dataValidation>
    <x:dataValidation type="decimal" operator="greaterThanOrEqual" sqref="P14">
      <x:formula1>0</x:formula1>
    </x:dataValidation>
    <x:dataValidation type="decimal" operator="greaterThanOrEqual" sqref="P15">
      <x:formula1>0</x:formula1>
    </x:dataValidation>
    <x:dataValidation type="decimal" operator="greaterThanOrEqual" sqref="P16">
      <x:formula1>0</x:formula1>
    </x:dataValidation>
    <x:dataValidation type="decimal" operator="greaterThanOrEqual" sqref="P17">
      <x:formula1>0</x:formula1>
    </x:dataValidation>
    <x:dataValidation type="decimal" operator="greaterThanOrEqual" sqref="P20">
      <x:formula1>0</x:formula1>
    </x:dataValidation>
    <x:dataValidation type="decimal" operator="greaterThanOrEqual" sqref="P21">
      <x:formula1>0</x:formula1>
    </x:dataValidation>
    <x:dataValidation type="decimal" operator="greaterThanOrEqual" sqref="P25">
      <x:formula1>0</x:formula1>
    </x:dataValidation>
    <x:dataValidation type="decimal" operator="between" sqref="E36">
      <x:formula1>-1000000000000</x:formula1>
      <x:formula2>1000000000000</x:formula2>
    </x:dataValidation>
    <x:dataValidation type="decimal" operator="greaterThanOrEqual" sqref="E38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9822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9" hidden="0" customWidth="1"/>
    <x:col min="4" max="4" width="3" hidden="0" customWidth="1"/>
    <x:col min="5" max="5" width="14" hidden="0" customWidth="1"/>
    <x:col min="6" max="6" width="23" hidden="0" customWidth="1"/>
    <x:col min="7" max="7" width="16" hidden="0" customWidth="1"/>
    <x:col min="8" max="8" width="16" hidden="0" customWidth="1"/>
    <x:col min="9" max="9" width="48" hidden="0" customWidth="1"/>
    <x:col min="10" max="10" width="3" hidden="0" customWidth="1"/>
    <x:col min="11" max="11" width="70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1" customHeight="1">
      <x:c r="A2" s="1"/>
      <x:c r="B2" s="1"/>
      <x:c r="C2" s="2" t="str">
        <x:v>Published data and model conventions</x:v>
      </x:c>
      <x:c r="D2" s="1"/>
      <x:c r="E2" s="1"/>
      <x:c r="F2" s="1"/>
      <x:c r="G2" s="1"/>
      <x:c r="H2" s="1"/>
      <x:c r="I2" s="1"/>
      <x:c r="J2" s="1"/>
      <x:c r="K2" s="1"/>
    </x:row>
    <x:row r="3" ht="21" customHeight="1">
      <x:c r="A3" s="1"/>
      <x:c r="B3" s="1"/>
      <x:c r="C3" s="3" t="str">
        <x:v>Added 15 Sep 2026 · R1</x:v>
      </x:c>
      <x:c r="D3" s="1"/>
      <x:c r="E3" s="1"/>
      <x:c r="F3" s="1"/>
      <x:c r="G3" s="1"/>
      <x:c r="H3" s="1"/>
      <x:c r="I3" s="1"/>
      <x:c r="J3" s="1"/>
      <x:c r="K3" s="1"/>
    </x:row>
    <x:row r="4" ht="21" customHeight="1">
      <x:c r="A4" s="1"/>
      <x:c r="B4" s="1"/>
      <x:c r="C4" s="4"/>
      <x:c r="D4" s="4"/>
      <x:c r="E4" s="4"/>
      <x:c r="F4" s="4"/>
      <x:c r="G4" s="4"/>
      <x:c r="H4" s="4"/>
      <x:c r="I4" s="4"/>
      <x:c r="J4" s="4"/>
      <x:c r="K4" s="4"/>
    </x:row>
    <x:row r="5" ht="21" customHeight="1">
      <x:c r="A5" s="1"/>
      <x:c r="B5" s="1"/>
      <x:c r="C5" s="6" t="str">
        <x:v>Input</x:v>
      </x:c>
      <x:c r="D5" s="6" t="str"/>
      <x:c r="E5" s="6" t="str">
        <x:v>Value</x:v>
      </x:c>
      <x:c r="F5" s="6" t="str">
        <x:v>Unit</x:v>
      </x:c>
      <x:c r="G5" s="6" t="str">
        <x:v>Source date</x:v>
      </x:c>
      <x:c r="H5" s="6" t="str">
        <x:v>ID</x:v>
      </x:c>
      <x:c r="I5" s="6" t="str">
        <x:v>Source URL</x:v>
      </x:c>
      <x:c r="J5" s="6" t="str"/>
      <x:c r="K5" s="6" t="str">
        <x:v>Scope / limitation</x:v>
      </x:c>
    </x:row>
    <x:row r="6" ht="48" customHeight="1">
      <x:c r="A6" s="1"/>
      <x:c r="B6" s="1"/>
      <x:c r="C6" s="1" t="str">
        <x:v>Drone application mean</x:v>
      </x:c>
      <x:c r="D6" s="1" t="str"/>
      <x:c r="E6" s="54" t="n">
        <x:v>12.5</x:v>
      </x:c>
      <x:c r="F6" s="1" t="str">
        <x:v>USD/acre</x:v>
      </x:c>
      <x:c r="G6" s="1" t="str">
        <x:v>Mar 2026</x:v>
      </x:c>
      <x:c r="H6" s="1" t="str">
        <x:v>S01</x:v>
      </x:c>
      <x:c r="I6" s="9" t="str">
        <x:v>https://www.extension.iastate.edu/agdm/crops/pdf/a3-10.pdf</x:v>
      </x:c>
      <x:c r="J6" s="9" t="str"/>
      <x:c r="K6" s="9" t="str">
        <x:v>Iowa expected 2026 rates; materials excluded; page 3.</x:v>
      </x:c>
    </x:row>
    <x:row r="7" ht="48" customHeight="1">
      <x:c r="A7" s="1"/>
      <x:c r="B7" s="1"/>
      <x:c r="C7" s="1" t="str">
        <x:v>Drone application median</x:v>
      </x:c>
      <x:c r="D7" s="1" t="str"/>
      <x:c r="E7" s="54" t="n">
        <x:v>12</x:v>
      </x:c>
      <x:c r="F7" s="1" t="str">
        <x:v>USD/acre</x:v>
      </x:c>
      <x:c r="G7" s="1" t="str">
        <x:v>Mar 2026</x:v>
      </x:c>
      <x:c r="H7" s="1" t="str">
        <x:v>S01</x:v>
      </x:c>
      <x:c r="I7" s="9" t="str">
        <x:v>https://www.extension.iastate.edu/agdm/crops/pdf/a3-10.pdf</x:v>
      </x:c>
      <x:c r="J7" s="9" t="str"/>
      <x:c r="K7" s="9" t="str">
        <x:v>Independent survey, not a Canopy customer quote.</x:v>
      </x:c>
    </x:row>
    <x:row r="8" ht="48" customHeight="1">
      <x:c r="A8" s="1"/>
      <x:c r="B8" s="1"/>
      <x:c r="C8" s="1" t="str">
        <x:v>Drone application range low</x:v>
      </x:c>
      <x:c r="D8" s="1" t="str"/>
      <x:c r="E8" s="54" t="n">
        <x:v>8</x:v>
      </x:c>
      <x:c r="F8" s="1" t="str">
        <x:v>USD/acre</x:v>
      </x:c>
      <x:c r="G8" s="1" t="str">
        <x:v>Mar 2026</x:v>
      </x:c>
      <x:c r="H8" s="1" t="str">
        <x:v>S01</x:v>
      </x:c>
      <x:c r="I8" s="9" t="str">
        <x:v>https://www.extension.iastate.edu/agdm/crops/pdf/a3-10.pdf</x:v>
      </x:c>
      <x:c r="J8" s="9" t="str"/>
      <x:c r="K8" s="9" t="str">
        <x:v>Reported range excludes minimum and maximum.</x:v>
      </x:c>
    </x:row>
    <x:row r="9" ht="48" customHeight="1">
      <x:c r="A9" s="1"/>
      <x:c r="B9" s="1"/>
      <x:c r="C9" s="1" t="str">
        <x:v>Drone application range high</x:v>
      </x:c>
      <x:c r="D9" s="1" t="str"/>
      <x:c r="E9" s="54" t="n">
        <x:v>16</x:v>
      </x:c>
      <x:c r="F9" s="1" t="str">
        <x:v>USD/acre</x:v>
      </x:c>
      <x:c r="G9" s="1" t="str">
        <x:v>Mar 2026</x:v>
      </x:c>
      <x:c r="H9" s="1" t="str">
        <x:v>S01</x:v>
      </x:c>
      <x:c r="I9" s="9" t="str">
        <x:v>https://www.extension.iastate.edu/agdm/crops/pdf/a3-10.pdf</x:v>
      </x:c>
      <x:c r="J9" s="9" t="str"/>
      <x:c r="K9" s="9" t="str">
        <x:v>Range is geographic survey dispersion, not a forecast scenario.</x:v>
      </x:c>
    </x:row>
    <x:row r="10" ht="48" customHeight="1">
      <x:c r="A10" s="1"/>
      <x:c r="B10" s="1"/>
      <x:c r="C10" s="1" t="str">
        <x:v>Drone-rate responses</x:v>
      </x:c>
      <x:c r="D10" s="1" t="str"/>
      <x:c r="E10" s="55" t="n">
        <x:v>47</x:v>
      </x:c>
      <x:c r="F10" s="1" t="str">
        <x:v>responses</x:v>
      </x:c>
      <x:c r="G10" s="1" t="str">
        <x:v>Mar 2026</x:v>
      </x:c>
      <x:c r="H10" s="1" t="str">
        <x:v>S01</x:v>
      </x:c>
      <x:c r="I10" s="9" t="str">
        <x:v>https://www.extension.iastate.edu/agdm/crops/pdf/a3-10.pdf</x:v>
      </x:c>
      <x:c r="J10" s="9" t="str"/>
      <x:c r="K10" s="9" t="str">
        <x:v>Response count for this service only.</x:v>
      </x:c>
    </x:row>
    <x:row r="11" ht="48" customHeight="1">
      <x:c r="A11" s="1"/>
      <x:c r="B11" s="1"/>
      <x:c r="C11" s="1" t="str">
        <x:v>Machinery labor mean</x:v>
      </x:c>
      <x:c r="D11" s="1" t="str"/>
      <x:c r="E11" s="54" t="n">
        <x:v>24.45</x:v>
      </x:c>
      <x:c r="F11" s="1" t="str">
        <x:v>USD/hour</x:v>
      </x:c>
      <x:c r="G11" s="1" t="str">
        <x:v>Mar 2026</x:v>
      </x:c>
      <x:c r="H11" s="1" t="str">
        <x:v>S01</x:v>
      </x:c>
      <x:c r="I11" s="9" t="str">
        <x:v>https://www.extension.iastate.edu/agdm/crops/pdf/a3-10.pdf</x:v>
      </x:c>
      <x:c r="J11" s="9" t="str"/>
      <x:c r="K11" s="9" t="str">
        <x:v>Spraying/harvesting labor; not a qualified drone-pilot quote.</x:v>
      </x:c>
    </x:row>
    <x:row r="12" ht="48" customHeight="1">
      <x:c r="A12" s="1"/>
      <x:c r="B12" s="1"/>
      <x:c r="C12" s="1" t="str">
        <x:v>Acres per hectare</x:v>
      </x:c>
      <x:c r="D12" s="1" t="str"/>
      <x:c r="E12" s="57" t="n">
        <x:v>2.471053814671653</x:v>
      </x:c>
      <x:c r="F12" s="1" t="str">
        <x:v>acre/ha</x:v>
      </x:c>
      <x:c r="G12" s="1" t="str">
        <x:v>Exact conversion</x:v>
      </x:c>
      <x:c r="H12" s="1" t="str">
        <x:v>UNIT</x:v>
      </x:c>
      <x:c r="I12" s="9" t="str">
        <x:v>SI / international acre</x:v>
      </x:c>
      <x:c r="J12" s="9" t="str"/>
      <x:c r="K12" s="9" t="str">
        <x:v>1 international acre = 4046.8564224 square metres.</x:v>
      </x:c>
    </x:row>
    <x:row r="13" ht="48" customHeight="1">
      <x:c r="A13" s="1"/>
      <x:c r="B13" s="1"/>
      <x:c r="C13" s="1" t="str">
        <x:v>AcreConnect annual seat</x:v>
      </x:c>
      <x:c r="D13" s="1" t="str"/>
      <x:c r="E13" s="54" t="n">
        <x:v>650</x:v>
      </x:c>
      <x:c r="F13" s="1" t="str">
        <x:v>USD/user/year</x:v>
      </x:c>
      <x:c r="G13" s="1" t="str">
        <x:v>15 Sep 2026</x:v>
      </x:c>
      <x:c r="H13" s="1" t="str">
        <x:v>S02</x:v>
      </x:c>
      <x:c r="I13" s="9" t="str">
        <x:v>https://www.acreconnect.io/pricing</x:v>
      </x:c>
      <x:c r="J13" s="9" t="str"/>
      <x:c r="K13" s="9" t="str">
        <x:v>Starting annual-billed vendor offer; not Canopy pricing.</x:v>
      </x:c>
    </x:row>
    <x:row r="14" ht="48" customHeight="1">
      <x:c r="A14" s="1"/>
      <x:c r="B14" s="1"/>
      <x:c r="C14" s="1" t="str">
        <x:v>Stripe domestic card percentage</x:v>
      </x:c>
      <x:c r="D14" s="1" t="str"/>
      <x:c r="E14" s="56" t="n">
        <x:v>0.029</x:v>
      </x:c>
      <x:c r="F14" s="1" t="str">
        <x:v>fraction of charge</x:v>
      </x:c>
      <x:c r="G14" s="1" t="str">
        <x:v>15 Sep 2026</x:v>
      </x:c>
      <x:c r="H14" s="1" t="str">
        <x:v>S18</x:v>
      </x:c>
      <x:c r="I14" s="9" t="str">
        <x:v>https://stripe.com/pricing</x:v>
      </x:c>
      <x:c r="J14" s="9" t="str"/>
      <x:c r="K14" s="9" t="str">
        <x:v>US standard online domestic card; additional products/fees excluded.</x:v>
      </x:c>
    </x:row>
    <x:row r="15" ht="48" customHeight="1">
      <x:c r="A15" s="1"/>
      <x:c r="B15" s="1"/>
      <x:c r="C15" s="1" t="str">
        <x:v>Stripe domestic card fixed fee</x:v>
      </x:c>
      <x:c r="D15" s="1" t="str"/>
      <x:c r="E15" s="54" t="n">
        <x:v>0.3</x:v>
      </x:c>
      <x:c r="F15" s="1" t="str">
        <x:v>USD/charge</x:v>
      </x:c>
      <x:c r="G15" s="1" t="str">
        <x:v>15 Sep 2026</x:v>
      </x:c>
      <x:c r="H15" s="1" t="str">
        <x:v>S18</x:v>
      </x:c>
      <x:c r="I15" s="9" t="str">
        <x:v>https://stripe.com/pricing</x:v>
      </x:c>
      <x:c r="J15" s="9" t="str"/>
      <x:c r="K15" s="9" t="str">
        <x:v>Does not establish Bulgarian payment costs.</x:v>
      </x:c>
    </x:row>
    <x:row r="16" ht="48" customHeight="1">
      <x:c r="A16" s="1"/>
      <x:c r="B16" s="1"/>
      <x:c r="C16" s="1" t="str">
        <x:v>Connect active-account fee</x:v>
      </x:c>
      <x:c r="D16" s="1" t="str"/>
      <x:c r="E16" s="54" t="n">
        <x:v>2</x:v>
      </x:c>
      <x:c r="F16" s="1" t="str">
        <x:v>USD/account/month</x:v>
      </x:c>
      <x:c r="G16" s="1" t="str">
        <x:v>15 Sep 2026</x:v>
      </x:c>
      <x:c r="H16" s="1" t="str">
        <x:v>S19</x:v>
      </x:c>
      <x:c r="I16" s="9" t="str">
        <x:v>https://stripe.com/connect/pricing</x:v>
      </x:c>
      <x:c r="J16" s="9" t="str"/>
      <x:c r="K16" s="9" t="str">
        <x:v>You-handle-pricing configuration; account active when paid out.</x:v>
      </x:c>
    </x:row>
    <x:row r="17" ht="48" customHeight="1">
      <x:c r="A17" s="1"/>
      <x:c r="B17" s="1"/>
      <x:c r="C17" s="1" t="str">
        <x:v>Connect payout percentage</x:v>
      </x:c>
      <x:c r="D17" s="1" t="str"/>
      <x:c r="E17" s="56" t="n">
        <x:v>0.0025</x:v>
      </x:c>
      <x:c r="F17" s="1" t="str">
        <x:v>fraction of payout</x:v>
      </x:c>
      <x:c r="G17" s="1" t="str">
        <x:v>15 Sep 2026</x:v>
      </x:c>
      <x:c r="H17" s="1" t="str">
        <x:v>S19</x:v>
      </x:c>
      <x:c r="I17" s="9" t="str">
        <x:v>https://stripe.com/connect/pricing</x:v>
      </x:c>
      <x:c r="J17" s="9" t="str"/>
      <x:c r="K17" s="9" t="str">
        <x:v>Confirm configuration and custom terms before use.</x:v>
      </x:c>
    </x:row>
    <x:row r="18" ht="48" customHeight="1">
      <x:c r="A18" s="1"/>
      <x:c r="B18" s="1"/>
      <x:c r="C18" s="1" t="str">
        <x:v>Connect payout fixed fee</x:v>
      </x:c>
      <x:c r="D18" s="1" t="str"/>
      <x:c r="E18" s="54" t="n">
        <x:v>0.25</x:v>
      </x:c>
      <x:c r="F18" s="1" t="str">
        <x:v>USD/payout</x:v>
      </x:c>
      <x:c r="G18" s="1" t="str">
        <x:v>15 Sep 2026</x:v>
      </x:c>
      <x:c r="H18" s="1" t="str">
        <x:v>S19</x:v>
      </x:c>
      <x:c r="I18" s="9" t="str">
        <x:v>https://stripe.com/connect/pricing</x:v>
      </x:c>
      <x:c r="J18" s="9" t="str"/>
      <x:c r="K18" s="9" t="str">
        <x:v>Per payout, not per job; allocation requires actual payout policy.</x:v>
      </x:c>
    </x:row>
    <x:row r="19" ht="48" customHeight="1">
      <x:c r="A19" s="1"/>
      <x:c r="B19" s="1"/>
      <x:c r="C19" s="1" t="str">
        <x:v>Connect funds-routing percentage</x:v>
      </x:c>
      <x:c r="D19" s="1" t="str"/>
      <x:c r="E19" s="56" t="n">
        <x:v>0.0025</x:v>
      </x:c>
      <x:c r="F19" s="1" t="str">
        <x:v>fraction of payout</x:v>
      </x:c>
      <x:c r="G19" s="1" t="str">
        <x:v>15 Sep 2026</x:v>
      </x:c>
      <x:c r="H19" s="1" t="str">
        <x:v>S19</x:v>
      </x:c>
      <x:c r="I19" s="9" t="str">
        <x:v>https://stripe.com/connect/pricing</x:v>
      </x:c>
      <x:c r="J19" s="9" t="str"/>
      <x:c r="K19" s="9" t="str">
        <x:v>Separate pricing-table component; applicability must be confirmed.</x:v>
      </x:c>
    </x:row>
    <x:row r="20" ht="48" customHeight="1">
      <x:c r="A20" s="1"/>
      <x:c r="B20" s="1"/>
      <x:c r="C20" s="1" t="str">
        <x:v>Vercel advertised Pro minimum</x:v>
      </x:c>
      <x:c r="D20" s="1" t="str"/>
      <x:c r="E20" s="54" t="n">
        <x:v>20</x:v>
      </x:c>
      <x:c r="F20" s="1" t="str">
        <x:v>USD/month</x:v>
      </x:c>
      <x:c r="G20" s="1" t="str">
        <x:v>15 Sep 2026</x:v>
      </x:c>
      <x:c r="H20" s="1" t="str">
        <x:v>S20</x:v>
      </x:c>
      <x:c r="I20" s="9" t="str">
        <x:v>https://vercel.com/pricing</x:v>
      </x:c>
      <x:c r="J20" s="9" t="str"/>
      <x:c r="K20" s="9" t="str">
        <x:v>Not full infrastructure cost; seats, usage and taxes may add charges.</x:v>
      </x:c>
    </x:row>
    <x:row r="21" ht="48" customHeight="1">
      <x:c r="A21" s="1"/>
      <x:c r="B21" s="1"/>
      <x:c r="C21" s="1" t="str">
        <x:v>DroneDeploy acquisition agreement</x:v>
      </x:c>
      <x:c r="D21" s="1" t="str"/>
      <x:c r="E21" s="55" t="n">
        <x:v>845000000</x:v>
      </x:c>
      <x:c r="F21" s="1" t="str">
        <x:v>USD announced value</x:v>
      </x:c>
      <x:c r="G21" s="1" t="str">
        <x:v>29 Jul 2026</x:v>
      </x:c>
      <x:c r="H21" s="1" t="str">
        <x:v>S13</x:v>
      </x:c>
      <x:c r="I21" s="9" t="str">
        <x:v>https://energizecap.com/insights/dronedeploy-to-be-acquired-by-procore-for-845m</x:v>
      </x:c>
      <x:c r="J21" s="9" t="str"/>
      <x:c r="K21" s="9" t="str">
        <x:v>Agreement as reported by investor; no revenue multiple inferred.</x:v>
      </x:c>
    </x:row>
    <x:row r="22" ht="48" customHeight="1">
      <x:c r="A22" s="1"/>
      <x:c r="B22" s="1"/>
      <x:c r="C22" s="1" t="str">
        <x:v>Pyka Series B amount</x:v>
      </x:c>
      <x:c r="D22" s="1" t="str"/>
      <x:c r="E22" s="55" t="n">
        <x:v>40000000</x:v>
      </x:c>
      <x:c r="F22" s="1" t="str">
        <x:v>USD financing</x:v>
      </x:c>
      <x:c r="G22" s="1" t="str">
        <x:v>23 Sep 2024</x:v>
      </x:c>
      <x:c r="H22" s="1" t="str">
        <x:v>S11</x:v>
      </x:c>
      <x:c r="I22" s="9" t="str">
        <x:v>https://www.gunder.com/en/news-insights/client-news/electric-aviation-leader-pyka-announces-dollar40m-series-b</x:v>
      </x:c>
      <x:c r="J22" s="9" t="str"/>
      <x:c r="K22" s="9" t="str">
        <x:v>Round size, not valuation.</x:v>
      </x:c>
    </x:row>
    <x:row r="23" ht="48" customHeight="1">
      <x:c r="A23" s="1"/>
      <x:c r="B23" s="1"/>
      <x:c r="C23" s="1" t="str">
        <x:v>DJI agriculture installed base floor</x:v>
      </x:c>
      <x:c r="D23" s="1" t="str"/>
      <x:c r="E23" s="55" t="n">
        <x:v>600000</x:v>
      </x:c>
      <x:c r="F23" s="1" t="str">
        <x:v>aircraft</x:v>
      </x:c>
      <x:c r="G23" s="1" t="str">
        <x:v>End 2025</x:v>
      </x:c>
      <x:c r="H23" s="1" t="str">
        <x:v>S14</x:v>
      </x:c>
      <x:c r="I23" s="9" t="str">
        <x:v>https://www.dji.com/media-center/announcements/dji-global-adoption-51mt-saves-410mts-farmers</x:v>
      </x:c>
      <x:c r="J23" s="9" t="str"/>
      <x:c r="K23" s="9" t="str">
        <x:v>Vendor says more than this number. Not addressable paid seats.</x:v>
      </x:c>
    </x:row>
    <x:row r="24" ht="48" customHeight="1">
      <x:c r="A24" s="1"/>
      <x:c r="B24" s="1"/>
      <x:c r="C24" s="1" t="str">
        <x:v>User equity valuation ambition</x:v>
      </x:c>
      <x:c r="D24" s="1" t="str"/>
      <x:c r="E24" s="55" t="n">
        <x:v>1000000000</x:v>
      </x:c>
      <x:c r="F24" s="1" t="str">
        <x:v>USD equity value</x:v>
      </x:c>
      <x:c r="G24" s="1" t="str">
        <x:v>15 Sep 2026</x:v>
      </x:c>
      <x:c r="H24" s="1" t="str">
        <x:v>USER</x:v>
      </x:c>
      <x:c r="I24" s="9" t="str">
        <x:v>User request</x:v>
      </x:c>
      <x:c r="J24" s="9" t="str"/>
      <x:c r="K24" s="9" t="str">
        <x:v>Ambition, not assessed fair value or financing commitment.</x:v>
      </x:c>
    </x:row>
    <x:row r="25" ht="48" customHeight="1">
      <x:c r="A25" s="1"/>
      <x:c r="B25" s="1"/>
      <x:c r="C25" s="1" t="str">
        <x:v>Revenue scale reference</x:v>
      </x:c>
      <x:c r="D25" s="1" t="str"/>
      <x:c r="E25" s="55" t="n">
        <x:v>1000000</x:v>
      </x:c>
      <x:c r="F25" s="1" t="str">
        <x:v>USD annual revenue</x:v>
      </x:c>
      <x:c r="G25" s="1" t="str">
        <x:v>15 Sep 2026</x:v>
      </x:c>
      <x:c r="H25" s="1" t="str">
        <x:v>REF</x:v>
      </x:c>
      <x:c r="I25" s="9" t="str">
        <x:v>Analytical normalization</x:v>
      </x:c>
      <x:c r="J25" s="9" t="str"/>
      <x:c r="K25" s="9" t="str">
        <x:v>Used only to illustrate seats at a published benchmark price.</x:v>
      </x:c>
    </x:row>
    <x:row r="26" ht="48" customHeight="1">
      <x:c r="A26" s="1"/>
      <x:c r="B26" s="1"/>
      <x:c r="C26" s="1" t="str">
        <x:v>Months per year</x:v>
      </x:c>
      <x:c r="D26" s="1" t="str"/>
      <x:c r="E26" s="55" t="n">
        <x:v>12</x:v>
      </x:c>
      <x:c r="F26" s="1" t="str">
        <x:v>months</x:v>
      </x:c>
      <x:c r="G26" s="1" t="str">
        <x:v>Calendar</x:v>
      </x:c>
      <x:c r="H26" s="1" t="str">
        <x:v>UNIT</x:v>
      </x:c>
      <x:c r="I26" s="9" t="str">
        <x:v>Calendar identity</x:v>
      </x:c>
      <x:c r="J26" s="9" t="str"/>
      <x:c r="K26" s="9" t="str">
        <x:v>Converts annual contracted price to monthly recognized service revenue.</x:v>
      </x:c>
    </x:row>
    <x:row r="27" ht="21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 ht="21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 ht="21" customHeight="1">
      <x:c r="A29" s="1"/>
      <x:c r="B29" s="1"/>
      <x:c r="C29" s="10" t="str">
        <x:v>All web prices checked 15 Sep 2026. Reconfirm before contracting.</x:v>
      </x:c>
      <x:c r="D29" s="1"/>
      <x:c r="E29" s="1"/>
      <x:c r="F29" s="1"/>
      <x:c r="G29" s="1"/>
      <x:c r="H29" s="1"/>
      <x:c r="I29" s="1"/>
      <x:c r="J29" s="1"/>
      <x:c r="K29" s="1"/>
    </x:row>
    <x:row r="30" ht="21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 ht="21" customHeight="1">
      <x:c r="A31" s="1"/>
      <x:c r="B31" s="1"/>
      <x:c r="C31" s="10" t="str">
        <x:v>Amber = missing editable company input. Enter a documented zero only when the cost or volume is genuinely zero.</x:v>
      </x:c>
      <x:c r="D31" s="1"/>
      <x:c r="E31" s="1"/>
      <x:c r="F31" s="1"/>
      <x:c r="G31" s="1"/>
      <x:c r="H31" s="1"/>
      <x:c r="I31" s="1"/>
      <x:c r="J31" s="1"/>
      <x:c r="K31" s="1"/>
    </x:row>
    <x:row r="32" ht="21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 ht="21" customHeight="1">
      <x:c r="A33" s="1"/>
      <x:c r="B33" s="1"/>
      <x:c r="C33" s="10" t="str">
        <x:v>No Canopy prices, volumes, take rates, salaries or financial history were provided. These models do not fabricate them.</x:v>
      </x:c>
      <x:c r="D33" s="1"/>
      <x:c r="E33" s="1"/>
      <x:c r="F33" s="1"/>
      <x:c r="G33" s="1"/>
      <x:c r="H33" s="1"/>
      <x:c r="I33" s="1"/>
      <x:c r="J33" s="1"/>
      <x:c r="K33" s="1"/>
    </x:row>
    <x:row r="34" ht="21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 ht="21" customHeight="1">
      <x:c r="A35" s="1"/>
      <x:c r="B35" s="1"/>
      <x:c r="C35" s="10" t="str">
        <x:v>US benchmark calculations are not localized Bulgarian economics. Company inputs must use USD on a documented FX basis.</x:v>
      </x:c>
      <x:c r="D35" s="1"/>
      <x:c r="E35" s="1"/>
      <x:c r="F35" s="1"/>
      <x:c r="G35" s="1"/>
      <x:c r="H35" s="1"/>
      <x:c r="I35" s="1"/>
      <x:c r="J35" s="1"/>
      <x:c r="K35" s="1"/>
    </x:row>
    <x:row r="36" ht="21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 ht="21" customHeight="1">
      <x:c r="A37" s="1"/>
      <x:c r="B37" s="1"/>
      <x:c r="C37" s="10" t="str">
        <x:v>A spreadsheet formula is not evidence of demand. Keep quote, invoice, date, currency, scope and owner beside each input.</x:v>
      </x:c>
      <x:c r="D37" s="1"/>
      <x:c r="E37" s="1"/>
      <x:c r="F37" s="1"/>
      <x:c r="G37" s="1"/>
      <x:c r="H37" s="1"/>
      <x:c r="I37" s="1"/>
      <x:c r="J37" s="1"/>
      <x:c r="K37" s="1"/>
    </x:row>
    <x:row r="38" ht="21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 ht="21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 ht="21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 ht="21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 ht="21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</x:sheetData>
  <x:pageMargins left="0.7" right="0.7" top="0.75" bottom="0.75" header="0.3" footer="0.3"/>
</x:worksheet>
</file>